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cecchi\Desktop\temporaneo\"/>
    </mc:Choice>
  </mc:AlternateContent>
  <xr:revisionPtr revIDLastSave="0" documentId="13_ncr:1_{352F9ECB-6533-4831-824C-97C9D5FD8375}" xr6:coauthVersionLast="47" xr6:coauthVersionMax="47" xr10:uidLastSave="{00000000-0000-0000-0000-000000000000}"/>
  <bookViews>
    <workbookView xWindow="-110" yWindow="-110" windowWidth="19420" windowHeight="10420" tabRatio="710" xr2:uid="{00000000-000D-0000-FFFF-FFFF0000000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000-000001000000}">
      <text>
        <r>
          <rPr>
            <sz val="9"/>
            <color indexed="81"/>
            <rFont val="Tahoma"/>
            <family val="2"/>
          </rPr>
          <t>Campo a compilazione automatica</t>
        </r>
      </text>
    </comment>
    <comment ref="D11" authorId="0" shapeId="0" xr:uid="{00000000-0006-0000-0000-000002000000}">
      <text>
        <r>
          <rPr>
            <sz val="9"/>
            <color indexed="81"/>
            <rFont val="Tahoma"/>
            <family val="2"/>
          </rPr>
          <t>Indicare il proprio nome</t>
        </r>
      </text>
    </comment>
    <comment ref="D12" authorId="0" shapeId="0" xr:uid="{00000000-0006-0000-0000-000003000000}">
      <text>
        <r>
          <rPr>
            <sz val="9"/>
            <color indexed="81"/>
            <rFont val="Tahoma"/>
            <family val="2"/>
          </rPr>
          <t>Indicare il proprio cognome</t>
        </r>
      </text>
    </comment>
    <comment ref="D13" authorId="0" shapeId="0" xr:uid="{00000000-0006-0000-0000-000004000000}">
      <text>
        <r>
          <rPr>
            <sz val="9"/>
            <color indexed="81"/>
            <rFont val="Tahoma"/>
            <family val="2"/>
          </rPr>
          <t>Utilizzare la tendina per selezionare il proprio sesso</t>
        </r>
      </text>
    </comment>
    <comment ref="D15" authorId="0" shapeId="0" xr:uid="{00000000-0006-0000-0000-000005000000}">
      <text>
        <r>
          <rPr>
            <sz val="9"/>
            <color indexed="81"/>
            <rFont val="Tahoma"/>
            <family val="2"/>
          </rPr>
          <t>Indicare lo Stato in cui si è nati</t>
        </r>
      </text>
    </comment>
    <comment ref="D16" authorId="0" shapeId="0" xr:uid="{00000000-0006-0000-0000-000006000000}">
      <text>
        <r>
          <rPr>
            <sz val="9"/>
            <color indexed="81"/>
            <rFont val="Tahoma"/>
            <family val="2"/>
          </rPr>
          <t>Indicare il comune in cui si è nati</t>
        </r>
      </text>
    </comment>
    <comment ref="D17" authorId="0" shapeId="0" xr:uid="{00000000-0006-0000-0000-000007000000}">
      <text>
        <r>
          <rPr>
            <sz val="9"/>
            <color indexed="81"/>
            <rFont val="Tahoma"/>
            <family val="2"/>
          </rPr>
          <t>Indicare la provincia in cui si è nati (per Stati esteri indicare "EE")</t>
        </r>
      </text>
    </comment>
    <comment ref="D18" authorId="0" shapeId="0" xr:uid="{00000000-0006-0000-0000-000008000000}">
      <text>
        <r>
          <rPr>
            <sz val="9"/>
            <color indexed="81"/>
            <rFont val="Tahoma"/>
            <family val="2"/>
          </rPr>
          <t xml:space="preserve">Indicare la data di nascita utilizzando il formato </t>
        </r>
        <r>
          <rPr>
            <b/>
            <sz val="9"/>
            <color indexed="81"/>
            <rFont val="Tahoma"/>
            <family val="2"/>
          </rPr>
          <t>gg/mm/aaaa</t>
        </r>
      </text>
    </comment>
    <comment ref="D20" authorId="0" shapeId="0" xr:uid="{00000000-0006-0000-0000-000009000000}">
      <text>
        <r>
          <rPr>
            <sz val="9"/>
            <color indexed="81"/>
            <rFont val="Tahoma"/>
            <family val="2"/>
          </rPr>
          <t>Indicare l'indirizzo in cui si risiede</t>
        </r>
      </text>
    </comment>
    <comment ref="D21" authorId="0" shapeId="0" xr:uid="{00000000-0006-0000-0000-00000A000000}">
      <text>
        <r>
          <rPr>
            <sz val="9"/>
            <color indexed="81"/>
            <rFont val="Tahoma"/>
            <family val="2"/>
          </rPr>
          <t>Indicare il comune in cui si risiede</t>
        </r>
      </text>
    </comment>
    <comment ref="D22" authorId="0" shapeId="0" xr:uid="{00000000-0006-0000-0000-00000B000000}">
      <text>
        <r>
          <rPr>
            <sz val="9"/>
            <color indexed="81"/>
            <rFont val="Tahoma"/>
            <family val="2"/>
          </rPr>
          <t>Indicare il CAP del comune in cui si risiede</t>
        </r>
      </text>
    </comment>
    <comment ref="D23" authorId="0" shapeId="0" xr:uid="{00000000-0006-0000-0000-00000C000000}">
      <text>
        <r>
          <rPr>
            <sz val="9"/>
            <color indexed="81"/>
            <rFont val="Tahoma"/>
            <family val="2"/>
          </rPr>
          <t>Indicare la provincia in cui si risiede (per Stati esteri indicare "EE")</t>
        </r>
      </text>
    </comment>
    <comment ref="D25" authorId="0" shapeId="0" xr:uid="{00000000-0006-0000-0000-00000D000000}">
      <text>
        <r>
          <rPr>
            <sz val="9"/>
            <color indexed="81"/>
            <rFont val="Tahoma"/>
            <family val="2"/>
          </rPr>
          <t>Indicare solo se diverso da quello di residenza</t>
        </r>
      </text>
    </comment>
    <comment ref="D26" authorId="0" shapeId="0" xr:uid="{00000000-0006-0000-0000-00000E000000}">
      <text>
        <r>
          <rPr>
            <sz val="9"/>
            <color indexed="81"/>
            <rFont val="Tahoma"/>
            <family val="2"/>
          </rPr>
          <t>Indicare solo se diverso da quello di residenza</t>
        </r>
      </text>
    </comment>
    <comment ref="D27" authorId="0" shapeId="0" xr:uid="{00000000-0006-0000-0000-00000F000000}">
      <text>
        <r>
          <rPr>
            <sz val="9"/>
            <color indexed="81"/>
            <rFont val="Tahoma"/>
            <family val="2"/>
          </rPr>
          <t>Indicare solo se diverso da quello di residenza</t>
        </r>
      </text>
    </comment>
    <comment ref="D28" authorId="0" shapeId="0" xr:uid="{00000000-0006-0000-0000-000010000000}">
      <text>
        <r>
          <rPr>
            <sz val="9"/>
            <color indexed="81"/>
            <rFont val="Tahoma"/>
            <family val="2"/>
          </rPr>
          <t>Indicare solo se diversa da quella di residenza</t>
        </r>
      </text>
    </comment>
    <comment ref="D30" authorId="0" shapeId="0" xr:uid="{00000000-0006-0000-0000-000011000000}">
      <text>
        <r>
          <rPr>
            <sz val="9"/>
            <color indexed="81"/>
            <rFont val="Tahoma"/>
            <family val="2"/>
          </rPr>
          <t>Indicare il proprio codice fiscale personale</t>
        </r>
      </text>
    </comment>
    <comment ref="D31" authorId="0" shapeId="0" xr:uid="{00000000-0006-0000-0000-000012000000}">
      <text>
        <r>
          <rPr>
            <sz val="9"/>
            <color indexed="81"/>
            <rFont val="Tahoma"/>
            <family val="2"/>
          </rPr>
          <t>Indicare la propria partita IVA, che deve essere attiva al momento della presentazione della domanda</t>
        </r>
      </text>
    </comment>
    <comment ref="D32" authorId="0" shapeId="0" xr:uid="{00000000-0006-0000-0000-00001300000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xr:uid="{00000000-0006-0000-0000-000014000000}">
      <text>
        <r>
          <rPr>
            <sz val="9"/>
            <color indexed="81"/>
            <rFont val="Tahoma"/>
            <family val="2"/>
          </rPr>
          <t>Indicare il proprio numero di telefono</t>
        </r>
      </text>
    </comment>
    <comment ref="D35" authorId="0" shapeId="0" xr:uid="{00000000-0006-0000-0000-000015000000}">
      <text>
        <r>
          <rPr>
            <sz val="9"/>
            <color indexed="81"/>
            <rFont val="Tahoma"/>
            <family val="2"/>
          </rPr>
          <t>Indicare il proprio numero di cellulare</t>
        </r>
      </text>
    </comment>
    <comment ref="D36" authorId="0" shapeId="0" xr:uid="{00000000-0006-0000-0000-000016000000}">
      <text>
        <r>
          <rPr>
            <sz val="9"/>
            <color indexed="81"/>
            <rFont val="Tahoma"/>
            <family val="2"/>
          </rPr>
          <t>Indicare - se disponibile - il proprio numero di fax</t>
        </r>
      </text>
    </comment>
    <comment ref="D37" authorId="0" shapeId="0" xr:uid="{00000000-0006-0000-0000-000017000000}">
      <text>
        <r>
          <rPr>
            <sz val="9"/>
            <color indexed="81"/>
            <rFont val="Tahoma"/>
            <family val="2"/>
          </rPr>
          <t>Indicare il proprio indirizzo di posta elettronica</t>
        </r>
      </text>
    </comment>
    <comment ref="D38" authorId="0" shapeId="0" xr:uid="{00000000-0006-0000-0000-000018000000}">
      <text>
        <r>
          <rPr>
            <sz val="9"/>
            <color indexed="81"/>
            <rFont val="Tahoma"/>
            <family val="2"/>
          </rPr>
          <t>Indicare il proprio indirizzo di Posta Elettronica Certificata (PEC)</t>
        </r>
      </text>
    </comment>
    <comment ref="D42" authorId="0" shapeId="0" xr:uid="{00000000-0006-0000-0000-000019000000}">
      <text>
        <r>
          <rPr>
            <sz val="9"/>
            <color indexed="81"/>
            <rFont val="Tahoma"/>
            <family val="2"/>
          </rPr>
          <t>Indicare la propria lingua madre</t>
        </r>
      </text>
    </comment>
    <comment ref="D43" authorId="0" shapeId="0" xr:uid="{00000000-0006-0000-0000-00001A000000}">
      <text>
        <r>
          <rPr>
            <sz val="9"/>
            <color indexed="81"/>
            <rFont val="Tahoma"/>
            <family val="2"/>
          </rPr>
          <t>Indicare - se conosciuta - una prima lingua straniera</t>
        </r>
      </text>
    </comment>
    <comment ref="D44" authorId="0" shapeId="0" xr:uid="{00000000-0006-0000-0000-00001B000000}">
      <text>
        <r>
          <rPr>
            <sz val="9"/>
            <color indexed="81"/>
            <rFont val="Tahoma"/>
            <family val="2"/>
          </rPr>
          <t>Utilizzare la tendina per selezionare il livello di conoscenza della lingua eventualmente indicata nella cella precedente</t>
        </r>
      </text>
    </comment>
    <comment ref="D45" authorId="0" shapeId="0" xr:uid="{00000000-0006-0000-0000-00001C000000}">
      <text>
        <r>
          <rPr>
            <sz val="9"/>
            <color indexed="81"/>
            <rFont val="Tahoma"/>
            <family val="2"/>
          </rPr>
          <t>Indicare - se conosciuta - una seconda lingua straniera</t>
        </r>
      </text>
    </comment>
    <comment ref="D46" authorId="0" shapeId="0" xr:uid="{00000000-0006-0000-0000-00001D000000}">
      <text>
        <r>
          <rPr>
            <sz val="9"/>
            <color indexed="81"/>
            <rFont val="Tahoma"/>
            <family val="2"/>
          </rPr>
          <t>Utilizzare la tendina per selezionare il livello di conoscenza della lingua eventualmente indicata nella cella precedente</t>
        </r>
      </text>
    </comment>
    <comment ref="D47" authorId="0" shapeId="0" xr:uid="{00000000-0006-0000-0000-00001E000000}">
      <text>
        <r>
          <rPr>
            <sz val="9"/>
            <color indexed="81"/>
            <rFont val="Tahoma"/>
            <family val="2"/>
          </rPr>
          <t>Indicare - se conosciuta - una terza lingua straniera</t>
        </r>
      </text>
    </comment>
    <comment ref="D48" authorId="0" shapeId="0" xr:uid="{00000000-0006-0000-0000-00001F000000}">
      <text>
        <r>
          <rPr>
            <sz val="9"/>
            <color indexed="81"/>
            <rFont val="Tahoma"/>
            <family val="2"/>
          </rPr>
          <t>Utilizzare la tendina per selezionare il livello di conoscenza della lingua eventualmente indicata nella cella precedente</t>
        </r>
      </text>
    </comment>
    <comment ref="D53" authorId="0" shapeId="0" xr:uid="{00000000-0006-0000-0000-000020000000}">
      <text>
        <r>
          <rPr>
            <sz val="9"/>
            <color indexed="81"/>
            <rFont val="Tahoma"/>
            <family val="2"/>
          </rPr>
          <t>Utilizzare la tendina per selezionare la macro-area principale per cui ci si candida</t>
        </r>
      </text>
    </comment>
    <comment ref="D54" authorId="0" shapeId="0" xr:uid="{00000000-0006-0000-0000-000021000000}">
      <text>
        <r>
          <rPr>
            <sz val="9"/>
            <color indexed="81"/>
            <rFont val="Tahoma"/>
            <family val="2"/>
          </rPr>
          <t>Utilizzare la tendina per selezionare, nell'ambito della macro-area principale scelta, la sotto-area principale per cui ci si candida</t>
        </r>
      </text>
    </comment>
    <comment ref="D55" authorId="0" shapeId="0" xr:uid="{00000000-0006-0000-0000-000022000000}">
      <text>
        <r>
          <rPr>
            <sz val="9"/>
            <color indexed="81"/>
            <rFont val="Tahoma"/>
            <family val="2"/>
          </rPr>
          <t>Utilizzare la tendina per selezionare, nell'ambito della macro-area principale scelta, la sotto-area principale per cui ci si candida</t>
        </r>
      </text>
    </comment>
    <comment ref="D56" authorId="0" shapeId="0" xr:uid="{00000000-0006-0000-0000-000023000000}">
      <text>
        <r>
          <rPr>
            <sz val="9"/>
            <color indexed="81"/>
            <rFont val="Tahoma"/>
            <family val="2"/>
          </rPr>
          <t>Utilizzare la tendina per selezionare, nell'ambito della macro-area principale scelta, la sotto-area principale per cui ci si candida</t>
        </r>
      </text>
    </comment>
    <comment ref="D58" authorId="0" shapeId="0" xr:uid="{00000000-0006-0000-0000-00002400000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xr:uid="{00000000-0006-0000-0000-000025000000}">
      <text>
        <r>
          <rPr>
            <sz val="9"/>
            <color indexed="81"/>
            <rFont val="Tahoma"/>
            <family val="2"/>
          </rPr>
          <t>Utilizzare la tendina per selezionare, nell'ambito della macro-area secondaria scelta, la sotto-area principale per cui ci si candida</t>
        </r>
      </text>
    </comment>
    <comment ref="D60" authorId="0" shapeId="0" xr:uid="{00000000-0006-0000-0000-000026000000}">
      <text>
        <r>
          <rPr>
            <sz val="9"/>
            <color indexed="81"/>
            <rFont val="Tahoma"/>
            <family val="2"/>
          </rPr>
          <t>Se si vuole, utilizzare la tendina per selezionare, nell'ambito della macro-area secondaria scelta, la sotto-area secondaria per cui ci si candida</t>
        </r>
      </text>
    </comment>
    <comment ref="D61" authorId="0" shapeId="0" xr:uid="{00000000-0006-0000-0000-00002700000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100-000001000000}">
      <text>
        <r>
          <rPr>
            <sz val="9"/>
            <color indexed="81"/>
            <rFont val="Tahoma"/>
            <family val="2"/>
          </rPr>
          <t>Campo a compilazione automatica</t>
        </r>
      </text>
    </comment>
    <comment ref="D11" authorId="1" shapeId="0" xr:uid="{00000000-0006-0000-0100-000002000000}">
      <text>
        <r>
          <rPr>
            <sz val="9"/>
            <color indexed="81"/>
            <rFont val="Tahoma"/>
            <family val="2"/>
          </rPr>
          <t>Utilizzare la tendina per selezionare il tipo di laurea conseguita</t>
        </r>
      </text>
    </comment>
    <comment ref="D12" authorId="1" shapeId="0" xr:uid="{00000000-0006-0000-0100-000003000000}">
      <text>
        <r>
          <rPr>
            <sz val="9"/>
            <color indexed="81"/>
            <rFont val="Tahoma"/>
            <family val="2"/>
          </rPr>
          <t>Indicare la materia in cui si è conseguita la laurea (p.e. Ingegneria Meccanica)</t>
        </r>
      </text>
    </comment>
    <comment ref="D13" authorId="1" shapeId="0" xr:uid="{00000000-0006-0000-0100-000004000000}">
      <text>
        <r>
          <rPr>
            <sz val="9"/>
            <color indexed="81"/>
            <rFont val="Tahoma"/>
            <family val="2"/>
          </rPr>
          <t>Indicare l'anno di conseguimento della laurea</t>
        </r>
      </text>
    </comment>
    <comment ref="D14" authorId="1" shapeId="0" xr:uid="{00000000-0006-0000-0100-000005000000}">
      <text>
        <r>
          <rPr>
            <sz val="9"/>
            <color indexed="81"/>
            <rFont val="Tahoma"/>
            <family val="2"/>
          </rPr>
          <t>Indicare l'Ateneo presso cui si è conseguita la laurea (p.e. Università degli Studi di Milano)</t>
        </r>
      </text>
    </comment>
    <comment ref="D15" authorId="1" shapeId="0" xr:uid="{00000000-0006-0000-0100-000006000000}">
      <text>
        <r>
          <rPr>
            <sz val="9"/>
            <color indexed="81"/>
            <rFont val="Tahoma"/>
            <family val="2"/>
          </rPr>
          <t>Indicare il titolo della tesi di laurea</t>
        </r>
      </text>
    </comment>
    <comment ref="D16" authorId="1" shapeId="0" xr:uid="{00000000-0006-0000-0100-000007000000}">
      <text>
        <r>
          <rPr>
            <sz val="9"/>
            <color indexed="81"/>
            <rFont val="Tahoma"/>
            <family val="2"/>
          </rPr>
          <t>Indicare il voto conseguito dando evidenza anche al punteggio massimo conseguibile (p.e. 105/110 o 110/110 e lode)</t>
        </r>
      </text>
    </comment>
    <comment ref="D18" authorId="1" shapeId="0" xr:uid="{00000000-0006-0000-0100-000008000000}">
      <text>
        <r>
          <rPr>
            <sz val="9"/>
            <color indexed="81"/>
            <rFont val="Tahoma"/>
            <family val="2"/>
          </rPr>
          <t>Qualora la laurea conseguita sia di tipo "Specialistico", indicare la materia in cui si è conseguita la laurea di primo livello</t>
        </r>
      </text>
    </comment>
    <comment ref="D19" authorId="1" shapeId="0" xr:uid="{00000000-0006-0000-0100-000009000000}">
      <text>
        <r>
          <rPr>
            <sz val="9"/>
            <color indexed="81"/>
            <rFont val="Tahoma"/>
            <family val="2"/>
          </rPr>
          <t>Indicare l'anno di conseguimento della laurea di primo livello</t>
        </r>
      </text>
    </comment>
    <comment ref="D20" authorId="1" shapeId="0" xr:uid="{00000000-0006-0000-0100-00000A000000}">
      <text>
        <r>
          <rPr>
            <sz val="9"/>
            <color indexed="81"/>
            <rFont val="Tahoma"/>
            <family val="2"/>
          </rPr>
          <t>Indicare l'Ateneo presso cui si è conseguita la laurea di primo livello (p.e. Università degli Studi di Milano)</t>
        </r>
      </text>
    </comment>
    <comment ref="D21" authorId="1" shapeId="0" xr:uid="{00000000-0006-0000-0100-00000B000000}">
      <text>
        <r>
          <rPr>
            <sz val="9"/>
            <color indexed="81"/>
            <rFont val="Tahoma"/>
            <family val="2"/>
          </rPr>
          <t>Indicare il titolo della tesi di laurea di primo livello</t>
        </r>
      </text>
    </comment>
    <comment ref="D23" authorId="1" shapeId="0" xr:uid="{00000000-0006-0000-0100-00000C000000}">
      <text>
        <r>
          <rPr>
            <sz val="9"/>
            <color indexed="81"/>
            <rFont val="Tahoma"/>
            <family val="2"/>
          </rPr>
          <t>Utilizzare la tendina per selezionare il tipo di laurea conseguita</t>
        </r>
      </text>
    </comment>
    <comment ref="D24" authorId="1" shapeId="0" xr:uid="{00000000-0006-0000-0100-00000D000000}">
      <text>
        <r>
          <rPr>
            <sz val="9"/>
            <color indexed="81"/>
            <rFont val="Tahoma"/>
            <family val="2"/>
          </rPr>
          <t>Indicare la materia in cui si è conseguita la laurea (p.e. Ingegneria Meccanica)</t>
        </r>
      </text>
    </comment>
    <comment ref="D25" authorId="1" shapeId="0" xr:uid="{00000000-0006-0000-0100-00000E000000}">
      <text>
        <r>
          <rPr>
            <sz val="9"/>
            <color indexed="81"/>
            <rFont val="Tahoma"/>
            <family val="2"/>
          </rPr>
          <t>Indicare l'anno di conseguimento della laurea</t>
        </r>
      </text>
    </comment>
    <comment ref="D26" authorId="1" shapeId="0" xr:uid="{00000000-0006-0000-0100-00000F000000}">
      <text>
        <r>
          <rPr>
            <sz val="9"/>
            <color indexed="81"/>
            <rFont val="Tahoma"/>
            <family val="2"/>
          </rPr>
          <t>Indicare l'Ateneo presso cui si è conseguita la laurea (p.e. Università degli Studi di Milano)</t>
        </r>
      </text>
    </comment>
    <comment ref="D27" authorId="1" shapeId="0" xr:uid="{00000000-0006-0000-0100-000010000000}">
      <text>
        <r>
          <rPr>
            <sz val="9"/>
            <color indexed="81"/>
            <rFont val="Tahoma"/>
            <family val="2"/>
          </rPr>
          <t>Indicare il titolo della tesi di laurea</t>
        </r>
      </text>
    </comment>
    <comment ref="D28" authorId="1" shapeId="0" xr:uid="{00000000-0006-0000-0100-000011000000}">
      <text>
        <r>
          <rPr>
            <sz val="9"/>
            <color indexed="81"/>
            <rFont val="Tahoma"/>
            <family val="2"/>
          </rPr>
          <t>Indicare il voto conseguito dando evidenza anche al punteggio massimo conseguibile (p.e. 105/110 o 110/110 e lode)</t>
        </r>
      </text>
    </comment>
    <comment ref="D30" authorId="1" shapeId="0" xr:uid="{00000000-0006-0000-0100-000012000000}">
      <text>
        <r>
          <rPr>
            <sz val="9"/>
            <color indexed="81"/>
            <rFont val="Tahoma"/>
            <family val="2"/>
          </rPr>
          <t>Qualora la laurea conseguita sia di tipo "Specialistico", indicare la materia in cui si è conseguita la laurea di primo livello</t>
        </r>
      </text>
    </comment>
    <comment ref="D31" authorId="1" shapeId="0" xr:uid="{00000000-0006-0000-0100-000013000000}">
      <text>
        <r>
          <rPr>
            <sz val="9"/>
            <color indexed="81"/>
            <rFont val="Tahoma"/>
            <family val="2"/>
          </rPr>
          <t>Indicare l'anno di conseguimento della laurea di primo livello</t>
        </r>
      </text>
    </comment>
    <comment ref="D32" authorId="1" shapeId="0" xr:uid="{00000000-0006-0000-0100-000014000000}">
      <text>
        <r>
          <rPr>
            <sz val="9"/>
            <color indexed="81"/>
            <rFont val="Tahoma"/>
            <family val="2"/>
          </rPr>
          <t>Indicare l'Ateneo presso cui si è conseguita la laurea di primo livello (p.e. Università degli Studi di Milano)</t>
        </r>
      </text>
    </comment>
    <comment ref="D33" authorId="1" shapeId="0" xr:uid="{00000000-0006-0000-0100-000015000000}">
      <text>
        <r>
          <rPr>
            <sz val="9"/>
            <color indexed="81"/>
            <rFont val="Tahoma"/>
            <family val="2"/>
          </rPr>
          <t>Indicare il titolo della tesi di laurea di primo livello</t>
        </r>
      </text>
    </comment>
    <comment ref="D37" authorId="1" shapeId="0" xr:uid="{00000000-0006-0000-0100-000016000000}">
      <text>
        <r>
          <rPr>
            <sz val="9"/>
            <color indexed="81"/>
            <rFont val="Tahoma"/>
            <family val="2"/>
          </rPr>
          <t>Indicare la materia dell'eventuale dottorato conseguito (p.e. Ingegneria Meccanica)</t>
        </r>
      </text>
    </comment>
    <comment ref="D38" authorId="1" shapeId="0" xr:uid="{00000000-0006-0000-0100-000017000000}">
      <text>
        <r>
          <rPr>
            <sz val="9"/>
            <color indexed="81"/>
            <rFont val="Tahoma"/>
            <family val="2"/>
          </rPr>
          <t>Indicare l'anno di conseguimento dell'eventuale dottorato</t>
        </r>
      </text>
    </comment>
    <comment ref="D39" authorId="1" shapeId="0" xr:uid="{00000000-0006-0000-0100-000018000000}">
      <text>
        <r>
          <rPr>
            <sz val="9"/>
            <color indexed="81"/>
            <rFont val="Tahoma"/>
            <family val="2"/>
          </rPr>
          <t>Indicare l'Ateneo presso cui si è conseguito l'eventuale dottorato (p.e. Università degli Studi di Milano)</t>
        </r>
      </text>
    </comment>
    <comment ref="D40" authorId="1" shapeId="0" xr:uid="{00000000-0006-0000-0100-000019000000}">
      <text>
        <r>
          <rPr>
            <sz val="9"/>
            <color indexed="81"/>
            <rFont val="Tahoma"/>
            <family val="2"/>
          </rPr>
          <t>Indicare il titolo dell'eventuale tesi di dottorato</t>
        </r>
      </text>
    </comment>
    <comment ref="D41" authorId="1" shapeId="0" xr:uid="{00000000-0006-0000-0100-00001A000000}">
      <text>
        <r>
          <rPr>
            <sz val="9"/>
            <color indexed="81"/>
            <rFont val="Tahoma"/>
            <family val="2"/>
          </rPr>
          <t>Indicare il voto conseguito dando evidenza anche al punteggio massimo conseguibile (p.e. 105/110 o 110/110 e lode)</t>
        </r>
      </text>
    </comment>
    <comment ref="D45" authorId="1" shapeId="0" xr:uid="{00000000-0006-0000-0100-00001B000000}">
      <text>
        <r>
          <rPr>
            <sz val="9"/>
            <color indexed="81"/>
            <rFont val="Tahoma"/>
            <family val="2"/>
          </rPr>
          <t>Indicare la materia dell'eventuale master di secondo livello conseguito (p.e. MBA)</t>
        </r>
      </text>
    </comment>
    <comment ref="D46" authorId="1" shapeId="0" xr:uid="{00000000-0006-0000-0100-00001C000000}">
      <text>
        <r>
          <rPr>
            <sz val="9"/>
            <color indexed="81"/>
            <rFont val="Tahoma"/>
            <family val="2"/>
          </rPr>
          <t>Indicare l'anno di conseguimento dell'eventuale master di secondo livello</t>
        </r>
      </text>
    </comment>
    <comment ref="D47" authorId="1" shapeId="0" xr:uid="{00000000-0006-0000-0100-00001D000000}">
      <text>
        <r>
          <rPr>
            <sz val="9"/>
            <color indexed="81"/>
            <rFont val="Tahoma"/>
            <family val="2"/>
          </rPr>
          <t>Indicare l'Ateneo presso cui si è conseguito l'eventuale master di secondo livello (p.e. Università Bocconi)</t>
        </r>
      </text>
    </comment>
    <comment ref="D48" authorId="1" shapeId="0" xr:uid="{00000000-0006-0000-0100-00001E000000}">
      <text>
        <r>
          <rPr>
            <sz val="9"/>
            <color indexed="81"/>
            <rFont val="Tahoma"/>
            <family val="2"/>
          </rPr>
          <t>Indicare il titolo dell'eventuale tesi di master di secondo livello</t>
        </r>
      </text>
    </comment>
    <comment ref="D49" authorId="1" shapeId="0" xr:uid="{00000000-0006-0000-0100-00001F00000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200-000001000000}">
      <text>
        <r>
          <rPr>
            <sz val="9"/>
            <color indexed="81"/>
            <rFont val="Tahoma"/>
            <family val="2"/>
          </rPr>
          <t>Campo a compilazione automatica</t>
        </r>
      </text>
    </comment>
    <comment ref="D12" authorId="1" shapeId="0" xr:uid="{00000000-0006-0000-0200-00000200000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xr:uid="{00000000-0006-0000-0200-000003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xr:uid="{00000000-0006-0000-0200-000004000000}">
      <text>
        <r>
          <rPr>
            <sz val="9"/>
            <color indexed="81"/>
            <rFont val="Tahoma"/>
            <family val="2"/>
          </rPr>
          <t>Indicare la denominazione del datore di lavoro/cliente</t>
        </r>
      </text>
    </comment>
    <comment ref="D15" authorId="0" shapeId="0" xr:uid="{00000000-0006-0000-0200-000005000000}">
      <text>
        <r>
          <rPr>
            <sz val="9"/>
            <color indexed="81"/>
            <rFont val="Tahoma"/>
            <family val="2"/>
          </rPr>
          <t>Indicare il comune in cui ha sede il datore di lavoro/cliente. In caso di sedi multiple indicare quella presso la quale si è operato/si opera</t>
        </r>
      </text>
    </comment>
    <comment ref="D16" authorId="0" shapeId="0" xr:uid="{00000000-0006-0000-0200-000006000000}">
      <text>
        <r>
          <rPr>
            <sz val="9"/>
            <color indexed="81"/>
            <rFont val="Tahoma"/>
            <family val="2"/>
          </rPr>
          <t>Indicare la provincia in cui ha sede il datore di lavoro/cliente. In caso di sedi multiple indicare quella presso la quale si è operato/si opera</t>
        </r>
      </text>
    </comment>
    <comment ref="D17" authorId="0" shapeId="0" xr:uid="{00000000-0006-0000-0200-000007000000}">
      <text>
        <r>
          <rPr>
            <sz val="9"/>
            <color indexed="81"/>
            <rFont val="Tahoma"/>
            <family val="2"/>
          </rPr>
          <t>Utilizzare la tendina per selezionare il tipo e la dimensione del datore di lavoro/cliente</t>
        </r>
      </text>
    </comment>
    <comment ref="D18" authorId="0" shapeId="0" xr:uid="{00000000-0006-0000-0200-000008000000}">
      <text>
        <r>
          <rPr>
            <sz val="9"/>
            <color indexed="81"/>
            <rFont val="Tahoma"/>
            <family val="2"/>
          </rPr>
          <t>Indicare il settore di attività in cui opera il datore di lavoro/cliente. In caso di settori multipli indicare quello in cui si è operato/si opera</t>
        </r>
      </text>
    </comment>
    <comment ref="D19" authorId="0" shapeId="0" xr:uid="{00000000-0006-0000-0200-00000900000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xr:uid="{00000000-0006-0000-0200-00000A000000}">
      <text>
        <r>
          <rPr>
            <sz val="9"/>
            <color indexed="81"/>
            <rFont val="Tahoma"/>
            <family val="2"/>
          </rPr>
          <t>Utilizzare la tendina per selezionare la macro-area di riferimento</t>
        </r>
      </text>
    </comment>
    <comment ref="D21" authorId="0" shapeId="0" xr:uid="{00000000-0006-0000-0200-00000B000000}">
      <text>
        <r>
          <rPr>
            <sz val="9"/>
            <color indexed="81"/>
            <rFont val="Tahoma"/>
            <family val="2"/>
          </rPr>
          <t>Indicare le attività svolte per il datore di lavoro/cliente</t>
        </r>
      </text>
    </comment>
    <comment ref="D22" authorId="0" shapeId="0" xr:uid="{00000000-0006-0000-0200-00000C000000}">
      <text>
        <r>
          <rPr>
            <sz val="9"/>
            <color indexed="81"/>
            <rFont val="Tahoma"/>
            <family val="2"/>
          </rPr>
          <t>Indicare le principali responsabilità affidate dal datore di lavoro/cliente</t>
        </r>
      </text>
    </comment>
    <comment ref="D24" authorId="1" shapeId="0" xr:uid="{00000000-0006-0000-0200-00000D00000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xr:uid="{00000000-0006-0000-0200-00000E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xr:uid="{00000000-0006-0000-0200-00000F000000}">
      <text>
        <r>
          <rPr>
            <sz val="9"/>
            <color indexed="81"/>
            <rFont val="Tahoma"/>
            <family val="2"/>
          </rPr>
          <t>Indicare la denominazione del datore di lavoro/cliente</t>
        </r>
      </text>
    </comment>
    <comment ref="D27" authorId="0" shapeId="0" xr:uid="{00000000-0006-0000-0200-000010000000}">
      <text>
        <r>
          <rPr>
            <sz val="9"/>
            <color indexed="81"/>
            <rFont val="Tahoma"/>
            <family val="2"/>
          </rPr>
          <t>Indicare il comune in cui ha sede il datore di lavoro/cliente. In caso di sedi multiple indicare quella presso la quale si è operato/si opera</t>
        </r>
      </text>
    </comment>
    <comment ref="D28" authorId="0" shapeId="0" xr:uid="{00000000-0006-0000-0200-000011000000}">
      <text>
        <r>
          <rPr>
            <sz val="9"/>
            <color indexed="81"/>
            <rFont val="Tahoma"/>
            <family val="2"/>
          </rPr>
          <t>Indicare la provincia in cui ha sede il datore di lavoro/cliente. In caso di sedi multiple indicare quella presso la quale si è operato/si opera</t>
        </r>
      </text>
    </comment>
    <comment ref="D29" authorId="0" shapeId="0" xr:uid="{00000000-0006-0000-0200-000012000000}">
      <text>
        <r>
          <rPr>
            <sz val="9"/>
            <color indexed="81"/>
            <rFont val="Tahoma"/>
            <family val="2"/>
          </rPr>
          <t>Utilizzare la tendina per selezionare il tipo e la dimensione del datore di lavoro/cliente</t>
        </r>
      </text>
    </comment>
    <comment ref="D30" authorId="0" shapeId="0" xr:uid="{00000000-0006-0000-0200-000013000000}">
      <text>
        <r>
          <rPr>
            <sz val="9"/>
            <color indexed="81"/>
            <rFont val="Tahoma"/>
            <family val="2"/>
          </rPr>
          <t>Indicare il settore di attività in cui opera il datore di lavoro/cliente. In caso di settori multipli indicare quello in cui si è operato/si opera</t>
        </r>
      </text>
    </comment>
    <comment ref="D31" authorId="0" shapeId="0" xr:uid="{00000000-0006-0000-0200-00001400000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xr:uid="{00000000-0006-0000-0200-000015000000}">
      <text>
        <r>
          <rPr>
            <sz val="9"/>
            <color indexed="81"/>
            <rFont val="Tahoma"/>
            <family val="2"/>
          </rPr>
          <t>Utilizzare la tendina per selezionare la macro-area di riferimento</t>
        </r>
      </text>
    </comment>
    <comment ref="D33" authorId="0" shapeId="0" xr:uid="{00000000-0006-0000-0200-000016000000}">
      <text>
        <r>
          <rPr>
            <sz val="9"/>
            <color indexed="81"/>
            <rFont val="Tahoma"/>
            <family val="2"/>
          </rPr>
          <t>Indicare le attività svolte per il datore di lavoro/cliente</t>
        </r>
      </text>
    </comment>
    <comment ref="D34" authorId="0" shapeId="0" xr:uid="{00000000-0006-0000-0200-000017000000}">
      <text>
        <r>
          <rPr>
            <sz val="9"/>
            <color indexed="81"/>
            <rFont val="Tahoma"/>
            <family val="2"/>
          </rPr>
          <t>Indicare le principali responsabilità affidate dal datore di lavoro/cliente</t>
        </r>
      </text>
    </comment>
    <comment ref="D36" authorId="1" shapeId="0" xr:uid="{00000000-0006-0000-0200-00001800000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xr:uid="{00000000-0006-0000-0200-000019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xr:uid="{00000000-0006-0000-0200-00001A000000}">
      <text>
        <r>
          <rPr>
            <sz val="9"/>
            <color indexed="81"/>
            <rFont val="Tahoma"/>
            <family val="2"/>
          </rPr>
          <t>Indicare la denominazione del datore di lavoro/cliente</t>
        </r>
      </text>
    </comment>
    <comment ref="D39" authorId="0" shapeId="0" xr:uid="{00000000-0006-0000-0200-00001B000000}">
      <text>
        <r>
          <rPr>
            <sz val="9"/>
            <color indexed="81"/>
            <rFont val="Tahoma"/>
            <family val="2"/>
          </rPr>
          <t>Indicare il comune in cui ha sede il datore di lavoro/cliente. In caso di sedi multiple indicare quella presso la quale si è operato/si opera</t>
        </r>
      </text>
    </comment>
    <comment ref="D40" authorId="0" shapeId="0" xr:uid="{00000000-0006-0000-0200-00001C000000}">
      <text>
        <r>
          <rPr>
            <sz val="9"/>
            <color indexed="81"/>
            <rFont val="Tahoma"/>
            <family val="2"/>
          </rPr>
          <t>Indicare la provincia in cui ha sede il datore di lavoro/cliente. In caso di sedi multiple indicare quella presso la quale si è operato/si opera</t>
        </r>
      </text>
    </comment>
    <comment ref="D41" authorId="0" shapeId="0" xr:uid="{00000000-0006-0000-0200-00001D000000}">
      <text>
        <r>
          <rPr>
            <sz val="9"/>
            <color indexed="81"/>
            <rFont val="Tahoma"/>
            <family val="2"/>
          </rPr>
          <t>Utilizzare la tendina per selezionare il tipo e la dimensione del datore di lavoro/cliente</t>
        </r>
      </text>
    </comment>
    <comment ref="D42" authorId="0" shapeId="0" xr:uid="{00000000-0006-0000-0200-00001E000000}">
      <text>
        <r>
          <rPr>
            <sz val="9"/>
            <color indexed="81"/>
            <rFont val="Tahoma"/>
            <family val="2"/>
          </rPr>
          <t>Indicare il settore di attività in cui opera il datore di lavoro/cliente. In caso di settori multipli indicare quello in cui si è operato/si opera</t>
        </r>
      </text>
    </comment>
    <comment ref="D43" authorId="0" shapeId="0" xr:uid="{00000000-0006-0000-0200-00001F00000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xr:uid="{00000000-0006-0000-0200-000020000000}">
      <text>
        <r>
          <rPr>
            <sz val="9"/>
            <color indexed="81"/>
            <rFont val="Tahoma"/>
            <family val="2"/>
          </rPr>
          <t>Utilizzare la tendina per selezionare la macro-area di riferimento</t>
        </r>
      </text>
    </comment>
    <comment ref="D45" authorId="0" shapeId="0" xr:uid="{00000000-0006-0000-0200-000021000000}">
      <text>
        <r>
          <rPr>
            <sz val="9"/>
            <color indexed="81"/>
            <rFont val="Tahoma"/>
            <family val="2"/>
          </rPr>
          <t>Indicare le attività svolte per il datore di lavoro/cliente</t>
        </r>
      </text>
    </comment>
    <comment ref="D46" authorId="0" shapeId="0" xr:uid="{00000000-0006-0000-0200-000022000000}">
      <text>
        <r>
          <rPr>
            <sz val="9"/>
            <color indexed="81"/>
            <rFont val="Tahoma"/>
            <family val="2"/>
          </rPr>
          <t>Indicare le principali responsabilità affidate dal datore di lavoro/cliente</t>
        </r>
      </text>
    </comment>
    <comment ref="D48" authorId="1" shapeId="0" xr:uid="{00000000-0006-0000-0200-00002300000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xr:uid="{00000000-0006-0000-0200-000024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xr:uid="{00000000-0006-0000-0200-000025000000}">
      <text>
        <r>
          <rPr>
            <sz val="9"/>
            <color indexed="81"/>
            <rFont val="Tahoma"/>
            <family val="2"/>
          </rPr>
          <t>Indicare la denominazione del datore di lavoro/cliente</t>
        </r>
      </text>
    </comment>
    <comment ref="D51" authorId="0" shapeId="0" xr:uid="{00000000-0006-0000-0200-000026000000}">
      <text>
        <r>
          <rPr>
            <sz val="9"/>
            <color indexed="81"/>
            <rFont val="Tahoma"/>
            <family val="2"/>
          </rPr>
          <t>Indicare il comune in cui ha sede il datore di lavoro/cliente. In caso di sedi multiple indicare quella presso la quale si è operato/si opera</t>
        </r>
      </text>
    </comment>
    <comment ref="D52" authorId="0" shapeId="0" xr:uid="{00000000-0006-0000-0200-000027000000}">
      <text>
        <r>
          <rPr>
            <sz val="9"/>
            <color indexed="81"/>
            <rFont val="Tahoma"/>
            <family val="2"/>
          </rPr>
          <t>Indicare la provincia in cui ha sede il datore di lavoro/cliente. In caso di sedi multiple indicare quella presso la quale si è operato/si opera</t>
        </r>
      </text>
    </comment>
    <comment ref="D53" authorId="0" shapeId="0" xr:uid="{00000000-0006-0000-0200-000028000000}">
      <text>
        <r>
          <rPr>
            <sz val="9"/>
            <color indexed="81"/>
            <rFont val="Tahoma"/>
            <family val="2"/>
          </rPr>
          <t>Utilizzare la tendina per selezionare il tipo e la dimensione del datore di lavoro/cliente</t>
        </r>
      </text>
    </comment>
    <comment ref="D54" authorId="0" shapeId="0" xr:uid="{00000000-0006-0000-0200-000029000000}">
      <text>
        <r>
          <rPr>
            <sz val="9"/>
            <color indexed="81"/>
            <rFont val="Tahoma"/>
            <family val="2"/>
          </rPr>
          <t>Indicare il settore di attività in cui opera il datore di lavoro/cliente. In caso di settori multipli indicare quello in cui si è operato/si opera</t>
        </r>
      </text>
    </comment>
    <comment ref="D55" authorId="0" shapeId="0" xr:uid="{00000000-0006-0000-0200-00002A00000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xr:uid="{00000000-0006-0000-0200-00002B000000}">
      <text>
        <r>
          <rPr>
            <sz val="9"/>
            <color indexed="81"/>
            <rFont val="Tahoma"/>
            <family val="2"/>
          </rPr>
          <t>Utilizzare la tendina per selezionare la macro-area di riferimento</t>
        </r>
      </text>
    </comment>
    <comment ref="D57" authorId="0" shapeId="0" xr:uid="{00000000-0006-0000-0200-00002C000000}">
      <text>
        <r>
          <rPr>
            <sz val="9"/>
            <color indexed="81"/>
            <rFont val="Tahoma"/>
            <family val="2"/>
          </rPr>
          <t>Indicare le attività svolte per il datore di lavoro/cliente</t>
        </r>
      </text>
    </comment>
    <comment ref="D58" authorId="0" shapeId="0" xr:uid="{00000000-0006-0000-0200-00002D000000}">
      <text>
        <r>
          <rPr>
            <sz val="9"/>
            <color indexed="81"/>
            <rFont val="Tahoma"/>
            <family val="2"/>
          </rPr>
          <t>Indicare le principali responsabilità affidate dal datore di lavoro/cliente</t>
        </r>
      </text>
    </comment>
    <comment ref="D60" authorId="1" shapeId="0" xr:uid="{00000000-0006-0000-0200-00002E00000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xr:uid="{00000000-0006-0000-0200-00002F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xr:uid="{00000000-0006-0000-0200-000030000000}">
      <text>
        <r>
          <rPr>
            <sz val="9"/>
            <color indexed="81"/>
            <rFont val="Tahoma"/>
            <family val="2"/>
          </rPr>
          <t>Indicare la denominazione del datore di lavoro/cliente</t>
        </r>
      </text>
    </comment>
    <comment ref="D63" authorId="0" shapeId="0" xr:uid="{00000000-0006-0000-0200-000031000000}">
      <text>
        <r>
          <rPr>
            <sz val="9"/>
            <color indexed="81"/>
            <rFont val="Tahoma"/>
            <family val="2"/>
          </rPr>
          <t>Indicare il comune in cui ha sede il datore di lavoro/cliente. In caso di sedi multiple indicare quella presso la quale si è operato/si opera</t>
        </r>
      </text>
    </comment>
    <comment ref="D64" authorId="0" shapeId="0" xr:uid="{00000000-0006-0000-0200-000032000000}">
      <text>
        <r>
          <rPr>
            <sz val="9"/>
            <color indexed="81"/>
            <rFont val="Tahoma"/>
            <family val="2"/>
          </rPr>
          <t>Indicare la provincia in cui ha sede il datore di lavoro/cliente. In caso di sedi multiple indicare quella presso la quale si è operato/si opera</t>
        </r>
      </text>
    </comment>
    <comment ref="D65" authorId="0" shapeId="0" xr:uid="{00000000-0006-0000-0200-000033000000}">
      <text>
        <r>
          <rPr>
            <sz val="9"/>
            <color indexed="81"/>
            <rFont val="Tahoma"/>
            <family val="2"/>
          </rPr>
          <t>Utilizzare la tendina per selezionare il tipo e la dimensione del datore di lavoro/cliente</t>
        </r>
      </text>
    </comment>
    <comment ref="D66" authorId="0" shapeId="0" xr:uid="{00000000-0006-0000-0200-000034000000}">
      <text>
        <r>
          <rPr>
            <sz val="9"/>
            <color indexed="81"/>
            <rFont val="Tahoma"/>
            <family val="2"/>
          </rPr>
          <t>Indicare il settore di attività in cui opera il datore di lavoro/cliente. In caso di settori multipli indicare quello in cui si è operato/si opera</t>
        </r>
      </text>
    </comment>
    <comment ref="D67" authorId="0" shapeId="0" xr:uid="{00000000-0006-0000-0200-00003500000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xr:uid="{00000000-0006-0000-0200-000036000000}">
      <text>
        <r>
          <rPr>
            <sz val="9"/>
            <color indexed="81"/>
            <rFont val="Tahoma"/>
            <family val="2"/>
          </rPr>
          <t>Utilizzare la tendina per selezionare la macro-area di riferimento</t>
        </r>
      </text>
    </comment>
    <comment ref="D69" authorId="0" shapeId="0" xr:uid="{00000000-0006-0000-0200-000037000000}">
      <text>
        <r>
          <rPr>
            <sz val="9"/>
            <color indexed="81"/>
            <rFont val="Tahoma"/>
            <family val="2"/>
          </rPr>
          <t>Indicare le attività svolte per il datore di lavoro/cliente</t>
        </r>
      </text>
    </comment>
    <comment ref="D70" authorId="0" shapeId="0" xr:uid="{00000000-0006-0000-0200-000038000000}">
      <text>
        <r>
          <rPr>
            <sz val="9"/>
            <color indexed="81"/>
            <rFont val="Tahoma"/>
            <family val="2"/>
          </rPr>
          <t>Indicare le principali responsabilità affidate dal datore di lavoro/cliente</t>
        </r>
      </text>
    </comment>
    <comment ref="D72" authorId="1" shapeId="0" xr:uid="{00000000-0006-0000-0200-00003900000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xr:uid="{00000000-0006-0000-0200-00003A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xr:uid="{00000000-0006-0000-0200-00003B000000}">
      <text>
        <r>
          <rPr>
            <sz val="9"/>
            <color indexed="81"/>
            <rFont val="Tahoma"/>
            <family val="2"/>
          </rPr>
          <t>Indicare la denominazione del datore di lavoro/cliente</t>
        </r>
      </text>
    </comment>
    <comment ref="D75" authorId="0" shapeId="0" xr:uid="{00000000-0006-0000-0200-00003C000000}">
      <text>
        <r>
          <rPr>
            <sz val="9"/>
            <color indexed="81"/>
            <rFont val="Tahoma"/>
            <family val="2"/>
          </rPr>
          <t>Indicare il comune in cui ha sede il datore di lavoro/cliente. In caso di sedi multiple indicare quella presso la quale si è operato/si opera</t>
        </r>
      </text>
    </comment>
    <comment ref="D76" authorId="0" shapeId="0" xr:uid="{00000000-0006-0000-0200-00003D000000}">
      <text>
        <r>
          <rPr>
            <sz val="9"/>
            <color indexed="81"/>
            <rFont val="Tahoma"/>
            <family val="2"/>
          </rPr>
          <t>Indicare la provincia in cui ha sede il datore di lavoro/cliente. In caso di sedi multiple indicare quella presso la quale si è operato/si opera</t>
        </r>
      </text>
    </comment>
    <comment ref="D77" authorId="0" shapeId="0" xr:uid="{00000000-0006-0000-0200-00003E000000}">
      <text>
        <r>
          <rPr>
            <sz val="9"/>
            <color indexed="81"/>
            <rFont val="Tahoma"/>
            <family val="2"/>
          </rPr>
          <t>Utilizzare la tendina per selezionare il tipo e la dimensione del datore di lavoro/cliente</t>
        </r>
      </text>
    </comment>
    <comment ref="D78" authorId="0" shapeId="0" xr:uid="{00000000-0006-0000-0200-00003F000000}">
      <text>
        <r>
          <rPr>
            <sz val="9"/>
            <color indexed="81"/>
            <rFont val="Tahoma"/>
            <family val="2"/>
          </rPr>
          <t>Indicare il settore di attività in cui opera il datore di lavoro/cliente. In caso di settori multipli indicare quello in cui si è operato/si opera</t>
        </r>
      </text>
    </comment>
    <comment ref="D79" authorId="0" shapeId="0" xr:uid="{00000000-0006-0000-0200-00004000000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xr:uid="{00000000-0006-0000-0200-000041000000}">
      <text>
        <r>
          <rPr>
            <sz val="9"/>
            <color indexed="81"/>
            <rFont val="Tahoma"/>
            <family val="2"/>
          </rPr>
          <t>Utilizzare la tendina per selezionare la macro-area di riferimento</t>
        </r>
      </text>
    </comment>
    <comment ref="D81" authorId="0" shapeId="0" xr:uid="{00000000-0006-0000-0200-000042000000}">
      <text>
        <r>
          <rPr>
            <sz val="9"/>
            <color indexed="81"/>
            <rFont val="Tahoma"/>
            <family val="2"/>
          </rPr>
          <t>Indicare le attività svolte per il datore di lavoro/cliente</t>
        </r>
      </text>
    </comment>
    <comment ref="D82" authorId="0" shapeId="0" xr:uid="{00000000-0006-0000-0200-000043000000}">
      <text>
        <r>
          <rPr>
            <sz val="9"/>
            <color indexed="81"/>
            <rFont val="Tahoma"/>
            <family val="2"/>
          </rPr>
          <t>Indicare le principali responsabilità affidate dal datore di lavoro/cliente</t>
        </r>
      </text>
    </comment>
    <comment ref="D84" authorId="1" shapeId="0" xr:uid="{00000000-0006-0000-0200-00004400000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xr:uid="{00000000-0006-0000-0200-000045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xr:uid="{00000000-0006-0000-0200-000046000000}">
      <text>
        <r>
          <rPr>
            <sz val="9"/>
            <color indexed="81"/>
            <rFont val="Tahoma"/>
            <family val="2"/>
          </rPr>
          <t>Indicare la denominazione del datore di lavoro/cliente</t>
        </r>
      </text>
    </comment>
    <comment ref="D87" authorId="0" shapeId="0" xr:uid="{00000000-0006-0000-0200-000047000000}">
      <text>
        <r>
          <rPr>
            <sz val="9"/>
            <color indexed="81"/>
            <rFont val="Tahoma"/>
            <family val="2"/>
          </rPr>
          <t>Indicare il comune in cui ha sede il datore di lavoro/cliente. In caso di sedi multiple indicare quella presso la quale si è operato/si opera</t>
        </r>
      </text>
    </comment>
    <comment ref="D88" authorId="0" shapeId="0" xr:uid="{00000000-0006-0000-0200-000048000000}">
      <text>
        <r>
          <rPr>
            <sz val="9"/>
            <color indexed="81"/>
            <rFont val="Tahoma"/>
            <family val="2"/>
          </rPr>
          <t>Indicare la provincia in cui ha sede il datore di lavoro/cliente. In caso di sedi multiple indicare quella presso la quale si è operato/si opera</t>
        </r>
      </text>
    </comment>
    <comment ref="D89" authorId="0" shapeId="0" xr:uid="{00000000-0006-0000-0200-000049000000}">
      <text>
        <r>
          <rPr>
            <sz val="9"/>
            <color indexed="81"/>
            <rFont val="Tahoma"/>
            <family val="2"/>
          </rPr>
          <t>Utilizzare la tendina per selezionare il tipo e la dimensione del datore di lavoro/cliente</t>
        </r>
      </text>
    </comment>
    <comment ref="D90" authorId="0" shapeId="0" xr:uid="{00000000-0006-0000-0200-00004A000000}">
      <text>
        <r>
          <rPr>
            <sz val="9"/>
            <color indexed="81"/>
            <rFont val="Tahoma"/>
            <family val="2"/>
          </rPr>
          <t>Indicare il settore di attività in cui opera il datore di lavoro/cliente. In caso di settori multipli indicare quello in cui si è operato/si opera</t>
        </r>
      </text>
    </comment>
    <comment ref="D91" authorId="0" shapeId="0" xr:uid="{00000000-0006-0000-0200-00004B00000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xr:uid="{00000000-0006-0000-0200-00004C000000}">
      <text>
        <r>
          <rPr>
            <sz val="9"/>
            <color indexed="81"/>
            <rFont val="Tahoma"/>
            <family val="2"/>
          </rPr>
          <t>Utilizzare la tendina per selezionare la macro-area di riferimento</t>
        </r>
      </text>
    </comment>
    <comment ref="D93" authorId="0" shapeId="0" xr:uid="{00000000-0006-0000-0200-00004D000000}">
      <text>
        <r>
          <rPr>
            <sz val="9"/>
            <color indexed="81"/>
            <rFont val="Tahoma"/>
            <family val="2"/>
          </rPr>
          <t>Indicare le attività svolte per il datore di lavoro/cliente</t>
        </r>
      </text>
    </comment>
    <comment ref="D94" authorId="0" shapeId="0" xr:uid="{00000000-0006-0000-0200-00004E000000}">
      <text>
        <r>
          <rPr>
            <sz val="9"/>
            <color indexed="81"/>
            <rFont val="Tahoma"/>
            <family val="2"/>
          </rPr>
          <t>Indicare le principali responsabilità affidate dal datore di lavoro/cliente</t>
        </r>
      </text>
    </comment>
    <comment ref="D96" authorId="1" shapeId="0" xr:uid="{00000000-0006-0000-0200-00004F00000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xr:uid="{00000000-0006-0000-0200-000050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xr:uid="{00000000-0006-0000-0200-000051000000}">
      <text>
        <r>
          <rPr>
            <sz val="9"/>
            <color indexed="81"/>
            <rFont val="Tahoma"/>
            <family val="2"/>
          </rPr>
          <t>Indicare la denominazione del datore di lavoro/cliente</t>
        </r>
      </text>
    </comment>
    <comment ref="D99" authorId="0" shapeId="0" xr:uid="{00000000-0006-0000-0200-000052000000}">
      <text>
        <r>
          <rPr>
            <sz val="9"/>
            <color indexed="81"/>
            <rFont val="Tahoma"/>
            <family val="2"/>
          </rPr>
          <t>Indicare il comune in cui ha sede il datore di lavoro/cliente. In caso di sedi multiple indicare quella presso la quale si è operato/si opera</t>
        </r>
      </text>
    </comment>
    <comment ref="D100" authorId="0" shapeId="0" xr:uid="{00000000-0006-0000-0200-000053000000}">
      <text>
        <r>
          <rPr>
            <sz val="9"/>
            <color indexed="81"/>
            <rFont val="Tahoma"/>
            <family val="2"/>
          </rPr>
          <t>Indicare la provincia in cui ha sede il datore di lavoro/cliente. In caso di sedi multiple indicare quella presso la quale si è operato/si opera</t>
        </r>
      </text>
    </comment>
    <comment ref="D101" authorId="0" shapeId="0" xr:uid="{00000000-0006-0000-0200-000054000000}">
      <text>
        <r>
          <rPr>
            <sz val="9"/>
            <color indexed="81"/>
            <rFont val="Tahoma"/>
            <family val="2"/>
          </rPr>
          <t>Utilizzare la tendina per selezionare il tipo e la dimensione del datore di lavoro/cliente</t>
        </r>
      </text>
    </comment>
    <comment ref="D102" authorId="0" shapeId="0" xr:uid="{00000000-0006-0000-0200-000055000000}">
      <text>
        <r>
          <rPr>
            <sz val="9"/>
            <color indexed="81"/>
            <rFont val="Tahoma"/>
            <family val="2"/>
          </rPr>
          <t>Indicare il settore di attività in cui opera il datore di lavoro/cliente. In caso di settori multipli indicare quello in cui si è operato/si opera</t>
        </r>
      </text>
    </comment>
    <comment ref="D103" authorId="0" shapeId="0" xr:uid="{00000000-0006-0000-0200-00005600000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xr:uid="{00000000-0006-0000-0200-000057000000}">
      <text>
        <r>
          <rPr>
            <sz val="9"/>
            <color indexed="81"/>
            <rFont val="Tahoma"/>
            <family val="2"/>
          </rPr>
          <t>Utilizzare la tendina per selezionare la macro-area di riferimento</t>
        </r>
      </text>
    </comment>
    <comment ref="D105" authorId="0" shapeId="0" xr:uid="{00000000-0006-0000-0200-000058000000}">
      <text>
        <r>
          <rPr>
            <sz val="9"/>
            <color indexed="81"/>
            <rFont val="Tahoma"/>
            <family val="2"/>
          </rPr>
          <t>Indicare le attività svolte per il datore di lavoro/cliente</t>
        </r>
      </text>
    </comment>
    <comment ref="D106" authorId="0" shapeId="0" xr:uid="{00000000-0006-0000-0200-000059000000}">
      <text>
        <r>
          <rPr>
            <sz val="9"/>
            <color indexed="81"/>
            <rFont val="Tahoma"/>
            <family val="2"/>
          </rPr>
          <t>Indicare le principali responsabilità affidate dal datore di lavoro/cliente</t>
        </r>
      </text>
    </comment>
    <comment ref="D108" authorId="1" shapeId="0" xr:uid="{00000000-0006-0000-0200-00005A00000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xr:uid="{00000000-0006-0000-0200-00005B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xr:uid="{00000000-0006-0000-0200-00005C000000}">
      <text>
        <r>
          <rPr>
            <sz val="9"/>
            <color indexed="81"/>
            <rFont val="Tahoma"/>
            <family val="2"/>
          </rPr>
          <t>Indicare la denominazione del datore di lavoro/cliente</t>
        </r>
      </text>
    </comment>
    <comment ref="D111" authorId="0" shapeId="0" xr:uid="{00000000-0006-0000-0200-00005D000000}">
      <text>
        <r>
          <rPr>
            <sz val="9"/>
            <color indexed="81"/>
            <rFont val="Tahoma"/>
            <family val="2"/>
          </rPr>
          <t>Indicare il comune in cui ha sede il datore di lavoro/cliente. In caso di sedi multiple indicare quella presso la quale si è operato/si opera</t>
        </r>
      </text>
    </comment>
    <comment ref="D112" authorId="0" shapeId="0" xr:uid="{00000000-0006-0000-0200-00005E000000}">
      <text>
        <r>
          <rPr>
            <sz val="9"/>
            <color indexed="81"/>
            <rFont val="Tahoma"/>
            <family val="2"/>
          </rPr>
          <t>Indicare la provincia in cui ha sede il datore di lavoro/cliente. In caso di sedi multiple indicare quella presso la quale si è operato/si opera</t>
        </r>
      </text>
    </comment>
    <comment ref="D113" authorId="0" shapeId="0" xr:uid="{00000000-0006-0000-0200-00005F000000}">
      <text>
        <r>
          <rPr>
            <sz val="9"/>
            <color indexed="81"/>
            <rFont val="Tahoma"/>
            <family val="2"/>
          </rPr>
          <t>Utilizzare la tendina per selezionare il tipo e la dimensione del datore di lavoro/cliente</t>
        </r>
      </text>
    </comment>
    <comment ref="D114" authorId="0" shapeId="0" xr:uid="{00000000-0006-0000-0200-000060000000}">
      <text>
        <r>
          <rPr>
            <sz val="9"/>
            <color indexed="81"/>
            <rFont val="Tahoma"/>
            <family val="2"/>
          </rPr>
          <t>Indicare il settore di attività in cui opera il datore di lavoro/cliente. In caso di settori multipli indicare quello in cui si è operato/si opera</t>
        </r>
      </text>
    </comment>
    <comment ref="D115" authorId="0" shapeId="0" xr:uid="{00000000-0006-0000-0200-00006100000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xr:uid="{00000000-0006-0000-0200-000062000000}">
      <text>
        <r>
          <rPr>
            <sz val="9"/>
            <color indexed="81"/>
            <rFont val="Tahoma"/>
            <family val="2"/>
          </rPr>
          <t>Utilizzare la tendina per selezionare la macro-area di riferimento</t>
        </r>
      </text>
    </comment>
    <comment ref="D117" authorId="0" shapeId="0" xr:uid="{00000000-0006-0000-0200-000063000000}">
      <text>
        <r>
          <rPr>
            <sz val="9"/>
            <color indexed="81"/>
            <rFont val="Tahoma"/>
            <family val="2"/>
          </rPr>
          <t>Indicare le attività svolte per il datore di lavoro/cliente</t>
        </r>
      </text>
    </comment>
    <comment ref="D118" authorId="0" shapeId="0" xr:uid="{00000000-0006-0000-0200-000064000000}">
      <text>
        <r>
          <rPr>
            <sz val="9"/>
            <color indexed="81"/>
            <rFont val="Tahoma"/>
            <family val="2"/>
          </rPr>
          <t>Indicare le principali responsabilità affidate dal datore di lavoro/cliente</t>
        </r>
      </text>
    </comment>
    <comment ref="D120" authorId="1" shapeId="0" xr:uid="{00000000-0006-0000-0200-00006500000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xr:uid="{00000000-0006-0000-0200-000066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xr:uid="{00000000-0006-0000-0200-000067000000}">
      <text>
        <r>
          <rPr>
            <sz val="9"/>
            <color indexed="81"/>
            <rFont val="Tahoma"/>
            <family val="2"/>
          </rPr>
          <t>Indicare la denominazione del datore di lavoro/cliente</t>
        </r>
      </text>
    </comment>
    <comment ref="D123" authorId="0" shapeId="0" xr:uid="{00000000-0006-0000-0200-000068000000}">
      <text>
        <r>
          <rPr>
            <sz val="9"/>
            <color indexed="81"/>
            <rFont val="Tahoma"/>
            <family val="2"/>
          </rPr>
          <t>Indicare il comune in cui ha sede il datore di lavoro/cliente. In caso di sedi multiple indicare quella presso la quale si è operato/si opera</t>
        </r>
      </text>
    </comment>
    <comment ref="D124" authorId="0" shapeId="0" xr:uid="{00000000-0006-0000-0200-000069000000}">
      <text>
        <r>
          <rPr>
            <sz val="9"/>
            <color indexed="81"/>
            <rFont val="Tahoma"/>
            <family val="2"/>
          </rPr>
          <t>Indicare la provincia in cui ha sede il datore di lavoro/cliente. In caso di sedi multiple indicare quella presso la quale si è operato/si opera</t>
        </r>
      </text>
    </comment>
    <comment ref="D125" authorId="0" shapeId="0" xr:uid="{00000000-0006-0000-0200-00006A000000}">
      <text>
        <r>
          <rPr>
            <sz val="9"/>
            <color indexed="81"/>
            <rFont val="Tahoma"/>
            <family val="2"/>
          </rPr>
          <t>Utilizzare la tendina per selezionare il tipo e la dimensione del datore di lavoro/cliente</t>
        </r>
      </text>
    </comment>
    <comment ref="D126" authorId="0" shapeId="0" xr:uid="{00000000-0006-0000-0200-00006B000000}">
      <text>
        <r>
          <rPr>
            <sz val="9"/>
            <color indexed="81"/>
            <rFont val="Tahoma"/>
            <family val="2"/>
          </rPr>
          <t>Indicare il settore di attività in cui opera il datore di lavoro/cliente. In caso di settori multipli indicare quello in cui si è operato/si opera</t>
        </r>
      </text>
    </comment>
    <comment ref="D127" authorId="0" shapeId="0" xr:uid="{00000000-0006-0000-0200-00006C00000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xr:uid="{00000000-0006-0000-0200-00006D000000}">
      <text>
        <r>
          <rPr>
            <sz val="9"/>
            <color indexed="81"/>
            <rFont val="Tahoma"/>
            <family val="2"/>
          </rPr>
          <t>Utilizzare la tendina per selezionare la macro-area di riferimento</t>
        </r>
      </text>
    </comment>
    <comment ref="D129" authorId="0" shapeId="0" xr:uid="{00000000-0006-0000-0200-00006E000000}">
      <text>
        <r>
          <rPr>
            <sz val="9"/>
            <color indexed="81"/>
            <rFont val="Tahoma"/>
            <family val="2"/>
          </rPr>
          <t>Indicare le attività svolte per il datore di lavoro/cliente</t>
        </r>
      </text>
    </comment>
    <comment ref="D130" authorId="0" shapeId="0" xr:uid="{00000000-0006-0000-0200-00006F00000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300-000001000000}">
      <text>
        <r>
          <rPr>
            <sz val="9"/>
            <color indexed="81"/>
            <rFont val="Tahoma"/>
            <family val="2"/>
          </rPr>
          <t>Campo a compilazione automatica</t>
        </r>
      </text>
    </comment>
    <comment ref="D12" authorId="0" shapeId="0" xr:uid="{00000000-0006-0000-0300-00000200000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xr:uid="{00000000-0006-0000-0300-000003000000}">
      <text>
        <r>
          <rPr>
            <sz val="9"/>
            <color indexed="81"/>
            <rFont val="Tahoma"/>
            <family val="2"/>
          </rPr>
          <t>Utilizzare la tendina per selezionare l'ambito di rilevanza geografica del bando pubblico valutato</t>
        </r>
      </text>
    </comment>
    <comment ref="D14" authorId="0" shapeId="0" xr:uid="{00000000-0006-0000-0300-000004000000}">
      <text>
        <r>
          <rPr>
            <sz val="9"/>
            <color indexed="81"/>
            <rFont val="Tahoma"/>
            <family val="2"/>
          </rPr>
          <t>Utilizzare la tendina per selezionare la tematica rilevante per il bando pubblico valutato</t>
        </r>
      </text>
    </comment>
    <comment ref="D15" authorId="0" shapeId="0" xr:uid="{00000000-0006-0000-0300-000005000000}">
      <text>
        <r>
          <rPr>
            <sz val="9"/>
            <color indexed="81"/>
            <rFont val="Tahoma"/>
            <family val="2"/>
          </rPr>
          <t>Indicare i riferimenti relativi al bando pubblico valutato dando conto, anche, degli estremi di pubblicazione (p.e. GUUE, GURI, BURL, etc.)</t>
        </r>
      </text>
    </comment>
    <comment ref="D16" authorId="0" shapeId="0" xr:uid="{00000000-0006-0000-0300-000006000000}">
      <text>
        <r>
          <rPr>
            <sz val="9"/>
            <color indexed="81"/>
            <rFont val="Tahoma"/>
            <family val="2"/>
          </rPr>
          <t>Descrivere sinteticamente gli obiettivi specifici del bando pubblico valutato</t>
        </r>
      </text>
    </comment>
    <comment ref="D17" authorId="0" shapeId="0" xr:uid="{00000000-0006-0000-0300-000007000000}">
      <text>
        <r>
          <rPr>
            <sz val="9"/>
            <color indexed="81"/>
            <rFont val="Tahoma"/>
            <family val="2"/>
          </rPr>
          <t>Indicare l'anno di pubblicazione del bando pubblico valutato</t>
        </r>
      </text>
    </comment>
    <comment ref="D18" authorId="0" shapeId="0" xr:uid="{00000000-0006-0000-0300-000008000000}">
      <text>
        <r>
          <rPr>
            <sz val="9"/>
            <color indexed="81"/>
            <rFont val="Tahoma"/>
            <family val="2"/>
          </rPr>
          <t>Utilizzare la tendina per selezionare il numero di progetti valutati nell'ambito del bando pubblico descritto</t>
        </r>
      </text>
    </comment>
    <comment ref="D19" authorId="0" shapeId="0" xr:uid="{00000000-0006-0000-0300-000009000000}">
      <text>
        <r>
          <rPr>
            <sz val="9"/>
            <color indexed="81"/>
            <rFont val="Tahoma"/>
            <family val="2"/>
          </rPr>
          <t>Utilizzare la tendina per selezionare la classe di investimento medio dei progetti valutati nell'ambito del bando pubblico descritto</t>
        </r>
      </text>
    </comment>
    <comment ref="D21" authorId="0" shapeId="0" xr:uid="{00000000-0006-0000-0300-00000A00000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xr:uid="{00000000-0006-0000-0300-00000B000000}">
      <text>
        <r>
          <rPr>
            <sz val="9"/>
            <color indexed="81"/>
            <rFont val="Tahoma"/>
            <family val="2"/>
          </rPr>
          <t>Utilizzare la tendina per selezionare l'ambito di rilevanza geografica del bando pubblico valutato</t>
        </r>
      </text>
    </comment>
    <comment ref="D23" authorId="0" shapeId="0" xr:uid="{00000000-0006-0000-0300-00000C000000}">
      <text>
        <r>
          <rPr>
            <sz val="9"/>
            <color indexed="81"/>
            <rFont val="Tahoma"/>
            <family val="2"/>
          </rPr>
          <t>Utilizzare la tendina per selezionare la tematica rilevante per il bando pubblico valutato</t>
        </r>
      </text>
    </comment>
    <comment ref="D24" authorId="0" shapeId="0" xr:uid="{00000000-0006-0000-0300-00000D000000}">
      <text>
        <r>
          <rPr>
            <sz val="9"/>
            <color indexed="81"/>
            <rFont val="Tahoma"/>
            <family val="2"/>
          </rPr>
          <t>Indicare i riferimenti relativi al bando pubblico valutato dando conto, anche, degli estremi di pubblicazione (p.e. GUUE, GURI, BURL, etc.)</t>
        </r>
      </text>
    </comment>
    <comment ref="D25" authorId="0" shapeId="0" xr:uid="{00000000-0006-0000-0300-00000E000000}">
      <text>
        <r>
          <rPr>
            <sz val="9"/>
            <color indexed="81"/>
            <rFont val="Tahoma"/>
            <family val="2"/>
          </rPr>
          <t>Descrivere sinteticamente gli obiettivi specifici del bando pubblico valutato</t>
        </r>
      </text>
    </comment>
    <comment ref="D26" authorId="0" shapeId="0" xr:uid="{00000000-0006-0000-0300-00000F000000}">
      <text>
        <r>
          <rPr>
            <sz val="9"/>
            <color indexed="81"/>
            <rFont val="Tahoma"/>
            <family val="2"/>
          </rPr>
          <t>Indicare l'anno di pubblicazione del bando pubblico valutato</t>
        </r>
      </text>
    </comment>
    <comment ref="D27" authorId="0" shapeId="0" xr:uid="{00000000-0006-0000-0300-000010000000}">
      <text>
        <r>
          <rPr>
            <sz val="9"/>
            <color indexed="81"/>
            <rFont val="Tahoma"/>
            <family val="2"/>
          </rPr>
          <t>Utilizzare la tendina per selezionare il numero di progetti valutati nell'ambito del bando pubblico descritto</t>
        </r>
      </text>
    </comment>
    <comment ref="D28" authorId="0" shapeId="0" xr:uid="{00000000-0006-0000-0300-000011000000}">
      <text>
        <r>
          <rPr>
            <sz val="9"/>
            <color indexed="81"/>
            <rFont val="Tahoma"/>
            <family val="2"/>
          </rPr>
          <t>Utilizzare la tendina per selezionare la classe di investimento medio dei progetti valutati nell'ambito del bando pubblico descritto</t>
        </r>
      </text>
    </comment>
    <comment ref="D30" authorId="0" shapeId="0" xr:uid="{00000000-0006-0000-0300-00001200000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xr:uid="{00000000-0006-0000-0300-000013000000}">
      <text>
        <r>
          <rPr>
            <sz val="9"/>
            <color indexed="81"/>
            <rFont val="Tahoma"/>
            <family val="2"/>
          </rPr>
          <t>Utilizzare la tendina per selezionare l'ambito di rilevanza geografica del bando pubblico valutato</t>
        </r>
      </text>
    </comment>
    <comment ref="D32" authorId="0" shapeId="0" xr:uid="{00000000-0006-0000-0300-000014000000}">
      <text>
        <r>
          <rPr>
            <sz val="9"/>
            <color indexed="81"/>
            <rFont val="Tahoma"/>
            <family val="2"/>
          </rPr>
          <t>Utilizzare la tendina per selezionare la tematica rilevante per il bando pubblico valutato</t>
        </r>
      </text>
    </comment>
    <comment ref="D33" authorId="0" shapeId="0" xr:uid="{00000000-0006-0000-0300-000015000000}">
      <text>
        <r>
          <rPr>
            <sz val="9"/>
            <color indexed="81"/>
            <rFont val="Tahoma"/>
            <family val="2"/>
          </rPr>
          <t>Indicare i riferimenti relativi al bando pubblico valutato dando conto, anche, degli estremi di pubblicazione (p.e. GUUE, GURI, BURL, etc.)</t>
        </r>
      </text>
    </comment>
    <comment ref="D34" authorId="0" shapeId="0" xr:uid="{00000000-0006-0000-0300-000016000000}">
      <text>
        <r>
          <rPr>
            <sz val="9"/>
            <color indexed="81"/>
            <rFont val="Tahoma"/>
            <family val="2"/>
          </rPr>
          <t>Descrivere sinteticamente gli obiettivi specifici del bando pubblico valutato</t>
        </r>
      </text>
    </comment>
    <comment ref="D35" authorId="0" shapeId="0" xr:uid="{00000000-0006-0000-0300-000017000000}">
      <text>
        <r>
          <rPr>
            <sz val="9"/>
            <color indexed="81"/>
            <rFont val="Tahoma"/>
            <family val="2"/>
          </rPr>
          <t>Indicare l'anno di pubblicazione del bando pubblico valutato</t>
        </r>
      </text>
    </comment>
    <comment ref="D36" authorId="0" shapeId="0" xr:uid="{00000000-0006-0000-0300-000018000000}">
      <text>
        <r>
          <rPr>
            <sz val="9"/>
            <color indexed="81"/>
            <rFont val="Tahoma"/>
            <family val="2"/>
          </rPr>
          <t>Utilizzare la tendina per selezionare il numero di progetti valutati nell'ambito del bando pubblico descritto</t>
        </r>
      </text>
    </comment>
    <comment ref="D37" authorId="0" shapeId="0" xr:uid="{00000000-0006-0000-0300-00001900000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400-000001000000}">
      <text>
        <r>
          <rPr>
            <sz val="9"/>
            <color indexed="81"/>
            <rFont val="Tahoma"/>
            <family val="2"/>
          </rPr>
          <t>Campo a compilazione automatica</t>
        </r>
      </text>
    </comment>
    <comment ref="D11" authorId="0" shapeId="0" xr:uid="{00000000-0006-0000-0400-000002000000}">
      <text>
        <r>
          <rPr>
            <sz val="9"/>
            <color indexed="81"/>
            <rFont val="Tahoma"/>
            <family val="2"/>
          </rPr>
          <t>Campo a compilazione automatica</t>
        </r>
      </text>
    </comment>
    <comment ref="D12" authorId="0" shapeId="0" xr:uid="{00000000-0006-0000-0400-000003000000}">
      <text>
        <r>
          <rPr>
            <sz val="9"/>
            <color indexed="81"/>
            <rFont val="Tahoma"/>
            <family val="2"/>
          </rPr>
          <t>Campo a compilazione automatica</t>
        </r>
      </text>
    </comment>
    <comment ref="D13" authorId="0" shapeId="0" xr:uid="{00000000-0006-0000-0400-000004000000}">
      <text>
        <r>
          <rPr>
            <sz val="9"/>
            <color indexed="81"/>
            <rFont val="Tahoma"/>
            <family val="2"/>
          </rPr>
          <t>Campo a compilazione automatica</t>
        </r>
      </text>
    </comment>
    <comment ref="D14" authorId="0" shapeId="0" xr:uid="{00000000-0006-0000-0400-000005000000}">
      <text>
        <r>
          <rPr>
            <sz val="9"/>
            <color indexed="81"/>
            <rFont val="Tahoma"/>
            <family val="2"/>
          </rPr>
          <t>Campo a compilazione automatica</t>
        </r>
      </text>
    </comment>
    <comment ref="D16" authorId="0" shapeId="0" xr:uid="{00000000-0006-0000-0400-000006000000}">
      <text>
        <r>
          <rPr>
            <sz val="9"/>
            <color indexed="81"/>
            <rFont val="Tahoma"/>
            <family val="2"/>
          </rPr>
          <t>Campo a compilazione automatica</t>
        </r>
      </text>
    </comment>
    <comment ref="D17" authorId="0" shapeId="0" xr:uid="{00000000-0006-0000-0400-000007000000}">
      <text>
        <r>
          <rPr>
            <sz val="9"/>
            <color indexed="81"/>
            <rFont val="Tahoma"/>
            <family val="2"/>
          </rPr>
          <t>Campo a compilazione automatica</t>
        </r>
      </text>
    </comment>
    <comment ref="D18" authorId="0" shapeId="0" xr:uid="{00000000-0006-0000-0400-000008000000}">
      <text>
        <r>
          <rPr>
            <sz val="9"/>
            <color indexed="81"/>
            <rFont val="Tahoma"/>
            <family val="2"/>
          </rPr>
          <t>Campo a compilazione automatica</t>
        </r>
      </text>
    </comment>
    <comment ref="D19" authorId="0" shapeId="0" xr:uid="{00000000-0006-0000-0400-000009000000}">
      <text>
        <r>
          <rPr>
            <sz val="9"/>
            <color indexed="81"/>
            <rFont val="Tahoma"/>
            <family val="2"/>
          </rPr>
          <t>Campo a compilazione automatica</t>
        </r>
      </text>
    </comment>
    <comment ref="D22" authorId="0" shapeId="0" xr:uid="{00000000-0006-0000-0400-00000A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xr:uid="{00000000-0006-0000-0400-00000B000000}">
      <text>
        <r>
          <rPr>
            <sz val="9"/>
            <color indexed="81"/>
            <rFont val="Tahoma"/>
            <family val="2"/>
          </rPr>
          <t>Campo a compilazione automatica</t>
        </r>
      </text>
    </comment>
    <comment ref="D25" authorId="0" shapeId="0" xr:uid="{00000000-0006-0000-0400-00000C000000}">
      <text>
        <r>
          <rPr>
            <sz val="9"/>
            <color indexed="81"/>
            <rFont val="Tahoma"/>
            <family val="2"/>
          </rPr>
          <t>Campo a compilazione automatica</t>
        </r>
      </text>
    </comment>
    <comment ref="D26" authorId="0" shapeId="0" xr:uid="{00000000-0006-0000-0400-00000D000000}">
      <text>
        <r>
          <rPr>
            <sz val="9"/>
            <color indexed="81"/>
            <rFont val="Tahoma"/>
            <family val="2"/>
          </rPr>
          <t>Campo a compilazione automatica</t>
        </r>
      </text>
    </comment>
    <comment ref="D27" authorId="0" shapeId="0" xr:uid="{00000000-0006-0000-0400-00000E000000}">
      <text>
        <r>
          <rPr>
            <sz val="9"/>
            <color indexed="81"/>
            <rFont val="Tahoma"/>
            <family val="2"/>
          </rPr>
          <t>Campo a compilazione automatica</t>
        </r>
      </text>
    </comment>
    <comment ref="D28" authorId="0" shapeId="0" xr:uid="{00000000-0006-0000-0400-00000F000000}">
      <text>
        <r>
          <rPr>
            <sz val="9"/>
            <color indexed="81"/>
            <rFont val="Tahoma"/>
            <family val="2"/>
          </rPr>
          <t>Campo a compilazione automatica</t>
        </r>
      </text>
    </comment>
    <comment ref="D29" authorId="0" shapeId="0" xr:uid="{00000000-0006-0000-0400-000010000000}">
      <text>
        <r>
          <rPr>
            <sz val="9"/>
            <color indexed="81"/>
            <rFont val="Tahoma"/>
            <family val="2"/>
          </rPr>
          <t>Campo a compilazione automatica</t>
        </r>
      </text>
    </comment>
    <comment ref="D30" authorId="0" shapeId="0" xr:uid="{00000000-0006-0000-0400-000011000000}">
      <text>
        <r>
          <rPr>
            <sz val="9"/>
            <color indexed="81"/>
            <rFont val="Tahoma"/>
            <family val="2"/>
          </rPr>
          <t>Campo a compilazione automatica</t>
        </r>
      </text>
    </comment>
    <comment ref="D31" authorId="0" shapeId="0" xr:uid="{00000000-0006-0000-0400-000012000000}">
      <text>
        <r>
          <rPr>
            <sz val="9"/>
            <color indexed="81"/>
            <rFont val="Tahoma"/>
            <family val="2"/>
          </rPr>
          <t>Campo a compilazione automatica</t>
        </r>
      </text>
    </comment>
    <comment ref="D32" authorId="0" shapeId="0" xr:uid="{00000000-0006-0000-0400-000013000000}">
      <text>
        <r>
          <rPr>
            <sz val="9"/>
            <color indexed="81"/>
            <rFont val="Tahoma"/>
            <family val="2"/>
          </rPr>
          <t>Campo a compilazione automatica</t>
        </r>
      </text>
    </comment>
    <comment ref="D33" authorId="0" shapeId="0" xr:uid="{00000000-0006-0000-0400-000014000000}">
      <text>
        <r>
          <rPr>
            <sz val="9"/>
            <color indexed="81"/>
            <rFont val="Tahoma"/>
            <family val="2"/>
          </rPr>
          <t>Campo a compilazione automatica</t>
        </r>
      </text>
    </comment>
    <comment ref="D35" authorId="0" shapeId="0" xr:uid="{00000000-0006-0000-0400-000015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xr:uid="{00000000-0006-0000-0400-000016000000}">
      <text>
        <r>
          <rPr>
            <sz val="9"/>
            <color indexed="81"/>
            <rFont val="Tahoma"/>
            <family val="2"/>
          </rPr>
          <t>Campo a compilazione automatica</t>
        </r>
      </text>
    </comment>
    <comment ref="D40" authorId="0" shapeId="0" xr:uid="{00000000-0006-0000-0400-000017000000}">
      <text>
        <r>
          <rPr>
            <sz val="9"/>
            <color indexed="81"/>
            <rFont val="Tahoma"/>
            <family val="2"/>
          </rPr>
          <t>Campo a compilazione automatica</t>
        </r>
      </text>
    </comment>
    <comment ref="D41" authorId="0" shapeId="0" xr:uid="{00000000-0006-0000-0400-000018000000}">
      <text>
        <r>
          <rPr>
            <sz val="9"/>
            <color indexed="81"/>
            <rFont val="Tahoma"/>
            <family val="2"/>
          </rPr>
          <t>Campo a compilazione automatica</t>
        </r>
      </text>
    </comment>
    <comment ref="D42" authorId="0" shapeId="0" xr:uid="{00000000-0006-0000-0400-000019000000}">
      <text>
        <r>
          <rPr>
            <sz val="9"/>
            <color indexed="81"/>
            <rFont val="Tahoma"/>
            <family val="2"/>
          </rPr>
          <t>Campo a compilazione automatica</t>
        </r>
      </text>
    </comment>
    <comment ref="D44" authorId="0" shapeId="0" xr:uid="{00000000-0006-0000-0400-00001A000000}">
      <text>
        <r>
          <rPr>
            <sz val="9"/>
            <color indexed="81"/>
            <rFont val="Tahoma"/>
            <family val="2"/>
          </rPr>
          <t>Campo a compilazione automatica</t>
        </r>
      </text>
    </comment>
    <comment ref="D45" authorId="0" shapeId="0" xr:uid="{00000000-0006-0000-0400-00001B000000}">
      <text>
        <r>
          <rPr>
            <sz val="9"/>
            <color indexed="81"/>
            <rFont val="Tahoma"/>
            <family val="2"/>
          </rPr>
          <t>Campo a compilazione automatica</t>
        </r>
      </text>
    </comment>
    <comment ref="D46" authorId="0" shapeId="0" xr:uid="{00000000-0006-0000-0400-00001C000000}">
      <text>
        <r>
          <rPr>
            <sz val="9"/>
            <color indexed="81"/>
            <rFont val="Tahoma"/>
            <family val="2"/>
          </rPr>
          <t>Campo a compilazione automatica</t>
        </r>
      </text>
    </comment>
    <comment ref="D47" authorId="0" shapeId="0" xr:uid="{00000000-0006-0000-0400-00001D000000}">
      <text>
        <r>
          <rPr>
            <sz val="9"/>
            <color indexed="81"/>
            <rFont val="Tahoma"/>
            <family val="2"/>
          </rPr>
          <t>Campo a compilazione automatica</t>
        </r>
      </text>
    </comment>
    <comment ref="D50" authorId="0" shapeId="0" xr:uid="{00000000-0006-0000-0400-00001E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xr:uid="{00000000-0006-0000-0400-00001F000000}">
      <text>
        <r>
          <rPr>
            <sz val="9"/>
            <color indexed="81"/>
            <rFont val="Tahoma"/>
            <family val="2"/>
          </rPr>
          <t>Campo a compilazione automatica</t>
        </r>
      </text>
    </comment>
    <comment ref="D53" authorId="0" shapeId="0" xr:uid="{00000000-0006-0000-0400-000020000000}">
      <text>
        <r>
          <rPr>
            <sz val="9"/>
            <color indexed="81"/>
            <rFont val="Tahoma"/>
            <family val="2"/>
          </rPr>
          <t>Campo a compilazione automatica</t>
        </r>
      </text>
    </comment>
    <comment ref="D54" authorId="0" shapeId="0" xr:uid="{00000000-0006-0000-0400-000021000000}">
      <text>
        <r>
          <rPr>
            <sz val="9"/>
            <color indexed="81"/>
            <rFont val="Tahoma"/>
            <family val="2"/>
          </rPr>
          <t>Campo a compilazione automatica</t>
        </r>
      </text>
    </comment>
    <comment ref="D55" authorId="0" shapeId="0" xr:uid="{00000000-0006-0000-0400-000022000000}">
      <text>
        <r>
          <rPr>
            <sz val="9"/>
            <color indexed="81"/>
            <rFont val="Tahoma"/>
            <family val="2"/>
          </rPr>
          <t>Campo a compilazione automatica</t>
        </r>
      </text>
    </comment>
    <comment ref="D56" authorId="0" shapeId="0" xr:uid="{00000000-0006-0000-0400-000023000000}">
      <text>
        <r>
          <rPr>
            <sz val="9"/>
            <color indexed="81"/>
            <rFont val="Tahoma"/>
            <family val="2"/>
          </rPr>
          <t>Campo a compilazione automatica</t>
        </r>
      </text>
    </comment>
    <comment ref="D57" authorId="0" shapeId="0" xr:uid="{00000000-0006-0000-0400-000024000000}">
      <text>
        <r>
          <rPr>
            <sz val="9"/>
            <color indexed="81"/>
            <rFont val="Tahoma"/>
            <family val="2"/>
          </rPr>
          <t>Campo a compilazione automatica</t>
        </r>
      </text>
    </comment>
    <comment ref="D58" authorId="0" shapeId="0" xr:uid="{00000000-0006-0000-0400-000025000000}">
      <text>
        <r>
          <rPr>
            <sz val="9"/>
            <color indexed="81"/>
            <rFont val="Tahoma"/>
            <family val="2"/>
          </rPr>
          <t>Campo a compilazione automatica</t>
        </r>
      </text>
    </comment>
    <comment ref="D59" authorId="0" shapeId="0" xr:uid="{00000000-0006-0000-0400-000026000000}">
      <text>
        <r>
          <rPr>
            <sz val="9"/>
            <color indexed="81"/>
            <rFont val="Tahoma"/>
            <family val="2"/>
          </rPr>
          <t>Campo a compilazione automatica</t>
        </r>
      </text>
    </comment>
    <comment ref="D60" authorId="0" shapeId="0" xr:uid="{00000000-0006-0000-0400-000027000000}">
      <text>
        <r>
          <rPr>
            <sz val="9"/>
            <color indexed="81"/>
            <rFont val="Tahoma"/>
            <family val="2"/>
          </rPr>
          <t>Campo a compilazione automatica</t>
        </r>
      </text>
    </comment>
    <comment ref="D61" authorId="0" shapeId="0" xr:uid="{00000000-0006-0000-0400-000028000000}">
      <text>
        <r>
          <rPr>
            <sz val="9"/>
            <color indexed="81"/>
            <rFont val="Tahoma"/>
            <family val="2"/>
          </rPr>
          <t>Campo a compilazione automatica</t>
        </r>
      </text>
    </comment>
    <comment ref="D64" authorId="0" shapeId="0" xr:uid="{00000000-0006-0000-0400-000029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<sst xmlns="http://schemas.openxmlformats.org/spreadsheetml/2006/main" count="1005" uniqueCount="737">
  <si>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</si>
  <si>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</si>
  <si>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</si>
  <si>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</si>
  <si>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</si>
  <si>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</si>
  <si>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</si>
  <si>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</si>
  <si>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</si>
  <si>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</si>
  <si>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</si>
  <si>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</si>
  <si>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</si>
  <si>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</si>
  <si>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</si>
  <si>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</si>
  <si>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</si>
  <si>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</si>
  <si>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</si>
  <si>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</si>
  <si>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</si>
  <si>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</si>
  <si>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</si>
  <si>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</si>
  <si>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</si>
  <si>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</si>
  <si>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</si>
  <si>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</si>
  <si>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</si>
  <si>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</si>
  <si>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</si>
  <si>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</si>
  <si>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</si>
  <si>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</si>
  <si>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</si>
  <si>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</si>
  <si>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</si>
  <si>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</si>
  <si>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</si>
  <si>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</si>
  <si>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</si>
  <si>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</si>
  <si>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</si>
  <si>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</si>
  <si>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</si>
  <si>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</si>
  <si>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</si>
  <si>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</si>
  <si>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</si>
  <si>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</si>
  <si>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</si>
  <si>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</si>
  <si>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</si>
  <si>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</si>
  <si>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</si>
  <si>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</si>
  <si>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</si>
  <si>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</si>
  <si>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</si>
  <si>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</si>
  <si>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</si>
  <si>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</si>
  <si>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</si>
  <si>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</si>
  <si>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</si>
  <si>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</si>
  <si>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</si>
  <si>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</si>
  <si>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</si>
  <si>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</si>
  <si>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</si>
  <si>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</si>
  <si>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</si>
  <si>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</si>
  <si>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</si>
  <si>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</si>
  <si>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</si>
  <si>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</si>
  <si>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</si>
  <si>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</si>
  <si>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</si>
  <si>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</si>
  <si>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</si>
  <si>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</si>
  <si>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</si>
  <si>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</si>
  <si>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</si>
  <si>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</si>
  <si>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</si>
  <si>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</si>
  <si>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</si>
  <si>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</si>
  <si>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</si>
  <si>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</si>
  <si>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</si>
  <si>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</si>
  <si>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</si>
  <si>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</si>
  <si>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</si>
  <si>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</si>
  <si>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</si>
  <si>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</si>
  <si>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</si>
  <si>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</si>
  <si>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</si>
  <si>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</si>
  <si>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</si>
  <si>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</si>
  <si>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</si>
  <si>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</si>
  <si>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</si>
  <si>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</si>
  <si>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</si>
  <si>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</si>
  <si>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</si>
  <si>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</si>
  <si>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</si>
  <si>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</si>
  <si>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</si>
  <si>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</si>
  <si>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</si>
  <si>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</si>
  <si>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</si>
  <si>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</si>
  <si>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</si>
  <si>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</si>
  <si>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</si>
  <si>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</si>
  <si>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</si>
  <si>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</si>
  <si>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</si>
  <si>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</si>
  <si>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</si>
  <si>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</si>
  <si>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</si>
  <si>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</si>
  <si>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</si>
  <si>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</si>
  <si>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</si>
  <si>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</si>
  <si>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</si>
  <si>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</si>
  <si>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</si>
  <si>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</si>
  <si>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</si>
  <si>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</si>
  <si>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</si>
  <si>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</si>
  <si>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</si>
  <si>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</si>
  <si>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</si>
  <si>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</si>
  <si>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</si>
  <si>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</si>
  <si>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</si>
  <si>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</si>
  <si>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</si>
  <si>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</si>
  <si>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</si>
  <si>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</si>
  <si>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</si>
  <si>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</si>
  <si>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</si>
  <si>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</si>
  <si>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</si>
  <si>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</si>
  <si>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</si>
  <si>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</si>
  <si>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</si>
  <si>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</si>
  <si>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</si>
  <si>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</si>
  <si>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</si>
  <si>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</si>
  <si>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</si>
  <si>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</si>
  <si>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</si>
  <si>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</si>
  <si>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</si>
  <si>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</si>
  <si>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</si>
  <si>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</si>
  <si>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</si>
  <si>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</si>
  <si>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</si>
  <si>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</si>
  <si>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</si>
  <si>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</si>
  <si>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</si>
  <si>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</si>
  <si>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</si>
  <si>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</si>
  <si>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</si>
  <si>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</si>
  <si>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</si>
  <si>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</si>
  <si>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</si>
  <si>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</si>
  <si>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</si>
  <si>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</si>
  <si>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</si>
  <si>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</si>
  <si>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</si>
  <si>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</si>
  <si>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</si>
  <si>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</si>
  <si>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</si>
  <si>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</si>
  <si>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</si>
  <si>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</si>
  <si>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</si>
  <si>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</si>
  <si>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</si>
  <si>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</si>
  <si>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</si>
  <si>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</si>
  <si>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</si>
  <si>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</si>
  <si>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</si>
  <si>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</si>
  <si>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</si>
  <si>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</si>
  <si>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</si>
  <si>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</si>
  <si>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</si>
  <si>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</si>
  <si>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</si>
  <si>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</si>
  <si>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</si>
  <si>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</si>
  <si>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</si>
  <si>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</si>
  <si>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</si>
  <si>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</si>
  <si>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</si>
  <si>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</si>
  <si>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</si>
  <si>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</si>
  <si>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</si>
  <si>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</si>
  <si>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</si>
  <si>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</si>
  <si>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</si>
  <si>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</si>
  <si>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</si>
  <si>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</si>
  <si>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</si>
  <si>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</si>
  <si>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</si>
  <si>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</si>
  <si>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</si>
  <si>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</si>
  <si>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</si>
  <si>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</si>
  <si>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</si>
  <si>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</si>
  <si>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</si>
  <si>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</si>
  <si>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</si>
  <si>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</si>
  <si>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</si>
  <si>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</si>
  <si>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</si>
  <si>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</si>
  <si>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</si>
  <si>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</si>
  <si>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</si>
  <si>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</si>
  <si>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</si>
  <si>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</si>
  <si>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</si>
  <si>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</si>
  <si>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</si>
  <si>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</si>
  <si>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</si>
  <si>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</si>
  <si>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</si>
  <si>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</si>
  <si>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</si>
  <si>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</si>
  <si>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</si>
  <si>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</si>
  <si>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</si>
  <si>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</si>
  <si>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</si>
  <si>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</si>
  <si>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</si>
  <si>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</si>
  <si>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</si>
  <si>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</si>
  <si>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</si>
  <si>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</si>
  <si>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</si>
  <si>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</si>
  <si>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</si>
  <si>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</si>
  <si>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</si>
  <si>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</si>
  <si>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</si>
  <si>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</si>
  <si>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</si>
  <si>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</si>
  <si>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</si>
  <si>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</si>
  <si>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</si>
  <si>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</si>
  <si>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</si>
  <si>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</si>
  <si>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</si>
  <si>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</si>
  <si>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</si>
  <si>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</si>
  <si>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</si>
  <si>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</si>
  <si>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</si>
  <si>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</si>
  <si>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</si>
  <si>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</si>
  <si>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</si>
  <si>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</si>
  <si>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</si>
  <si>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</si>
  <si>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</si>
  <si>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</si>
  <si>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</si>
  <si>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</si>
  <si>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</si>
  <si>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</si>
  <si>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</si>
  <si>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</si>
  <si>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</si>
  <si>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</si>
  <si>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</si>
  <si>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</si>
  <si>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</si>
  <si>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</si>
  <si>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</si>
  <si>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</si>
  <si>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</si>
  <si>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</si>
  <si>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</si>
  <si>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</si>
  <si>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</si>
  <si>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</si>
  <si>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</si>
  <si>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</si>
  <si>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</si>
  <si>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</si>
  <si>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</si>
  <si>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</si>
  <si>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</si>
  <si>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</si>
  <si>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</si>
  <si>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</si>
  <si>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</si>
  <si>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</si>
  <si>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</si>
  <si>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</si>
  <si>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</si>
  <si>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</si>
  <si>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</si>
  <si>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</si>
  <si>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</si>
  <si>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</si>
  <si>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</si>
  <si>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</si>
  <si>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</si>
  <si>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</si>
  <si>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</si>
  <si>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</si>
  <si>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</si>
  <si>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</si>
  <si>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</si>
  <si>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</si>
  <si>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</si>
  <si>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</si>
  <si>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</si>
  <si>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</si>
  <si>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</si>
  <si>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</si>
  <si>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</si>
  <si>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</si>
  <si>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</si>
  <si>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</si>
  <si>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</si>
  <si>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</si>
  <si>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</si>
  <si>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</si>
  <si>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</si>
  <si>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</si>
  <si>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</si>
  <si>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</si>
  <si>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</si>
  <si>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</si>
  <si>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</si>
  <si>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</si>
  <si>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</si>
  <si>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</si>
  <si>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</si>
  <si>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</si>
  <si>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</si>
  <si>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</si>
  <si>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</si>
  <si>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</si>
  <si>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</si>
  <si>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</si>
  <si>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</si>
  <si>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</si>
  <si>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</si>
  <si>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</si>
  <si>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</si>
  <si>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</si>
  <si>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</si>
  <si>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</si>
  <si>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</si>
  <si>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</si>
  <si>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</si>
  <si>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</si>
  <si>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</si>
  <si>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</si>
  <si>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</si>
  <si>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</si>
  <si>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</si>
  <si>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</si>
  <si>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</si>
  <si>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</si>
  <si>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</si>
  <si>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</si>
  <si>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</si>
  <si>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</si>
  <si>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</si>
  <si>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</si>
  <si>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</si>
  <si>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</si>
  <si>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</si>
  <si>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</si>
  <si>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</si>
  <si>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</si>
  <si>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</si>
  <si>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</si>
  <si>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</si>
  <si>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</si>
  <si>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</si>
  <si>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</si>
  <si>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</si>
  <si>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</si>
  <si>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</si>
  <si>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</si>
  <si>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</si>
  <si>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</si>
  <si>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</si>
  <si>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</si>
  <si>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</si>
  <si>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</si>
  <si>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</si>
  <si>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</si>
  <si>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</si>
  <si>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</si>
  <si>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</si>
  <si>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</si>
  <si>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</si>
  <si>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</si>
  <si>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</si>
  <si>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</si>
  <si>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</si>
  <si>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</si>
  <si>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</si>
  <si>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</si>
  <si>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</si>
  <si>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</si>
  <si>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</si>
  <si>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</si>
  <si>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</si>
  <si>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</si>
  <si>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</si>
  <si>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</si>
  <si>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</si>
  <si>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</si>
  <si>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</si>
  <si>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</si>
  <si>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</si>
  <si>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</si>
  <si>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</si>
  <si>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</si>
  <si>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</si>
  <si>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</si>
  <si>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</si>
  <si>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</si>
  <si>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</si>
  <si>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</si>
  <si>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</si>
  <si>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</si>
  <si>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</si>
  <si>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</si>
  <si>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</si>
  <si>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</si>
  <si>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</si>
  <si>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</si>
  <si>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</si>
  <si>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</si>
  <si>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</si>
  <si>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</si>
  <si>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</si>
  <si>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</si>
  <si>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</si>
  <si>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</si>
  <si>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</si>
  <si>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</si>
  <si>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</si>
  <si>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</si>
  <si>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</si>
  <si>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</si>
  <si>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</si>
  <si>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</si>
  <si>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</si>
  <si>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</si>
  <si>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</si>
  <si>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</si>
  <si>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</si>
  <si>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</si>
  <si>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</si>
  <si>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</si>
  <si>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</si>
  <si>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</si>
  <si>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</si>
  <si>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</si>
  <si>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</si>
  <si>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</si>
  <si>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</si>
  <si>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</si>
  <si>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</si>
  <si>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</si>
  <si>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</si>
  <si>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</si>
  <si>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</si>
  <si>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</si>
  <si>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</si>
  <si>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</si>
  <si>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</si>
  <si>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</si>
  <si>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</si>
  <si>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</si>
  <si>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</si>
  <si>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</si>
  <si>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</si>
  <si>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</si>
  <si>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</si>
  <si>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</si>
  <si>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</si>
  <si>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</si>
  <si>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</si>
  <si>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</si>
  <si>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</si>
  <si>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</si>
  <si>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</si>
  <si>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</si>
  <si>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</si>
  <si>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</si>
  <si>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</si>
  <si>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</si>
  <si>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</si>
  <si>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</si>
  <si>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</si>
  <si>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</si>
  <si>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</si>
  <si>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</si>
  <si>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</si>
  <si>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</si>
  <si>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</si>
  <si>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</si>
  <si>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</si>
  <si>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</si>
  <si>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</si>
  <si>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</si>
  <si>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</si>
  <si>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</si>
  <si>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</si>
  <si>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</si>
  <si>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</si>
  <si>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</si>
  <si>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</si>
  <si>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</si>
  <si>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</si>
  <si>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</si>
  <si>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</si>
  <si>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</si>
  <si>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</si>
  <si>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</si>
  <si>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</si>
  <si>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</si>
  <si>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</si>
  <si>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</si>
  <si>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</si>
  <si>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</si>
  <si>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</si>
  <si>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</si>
  <si>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</si>
  <si>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</si>
  <si>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</si>
  <si>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</si>
  <si>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</si>
  <si>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</si>
  <si>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</si>
  <si>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</si>
  <si>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</si>
  <si>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</si>
  <si>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</si>
  <si>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</si>
  <si>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</si>
  <si>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</si>
  <si>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</si>
  <si>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</si>
  <si>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</si>
  <si>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</si>
  <si>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</si>
  <si>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</si>
  <si>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</si>
  <si>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</si>
  <si>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</si>
  <si>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</si>
  <si>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</si>
  <si>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</si>
  <si>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</si>
  <si>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</si>
  <si>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</si>
  <si>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</si>
  <si>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</si>
  <si>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</si>
  <si>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</si>
  <si>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</si>
  <si>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</si>
  <si>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</si>
  <si>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</si>
  <si>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</si>
  <si>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</si>
  <si>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</si>
  <si>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</si>
  <si>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</si>
  <si>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</si>
  <si>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</si>
  <si>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</si>
  <si>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</si>
  <si>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</si>
  <si>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</si>
  <si>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</si>
  <si>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</si>
  <si>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</si>
  <si>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</si>
  <si>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</si>
  <si>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</si>
  <si>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</si>
  <si>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</si>
  <si>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</si>
  <si>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</si>
  <si>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</si>
  <si>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</si>
  <si>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</si>
  <si>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</si>
  <si>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</si>
  <si>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</si>
  <si>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</si>
  <si>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</si>
  <si>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</si>
  <si>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</si>
  <si>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</si>
  <si>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</si>
  <si>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</si>
  <si>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</si>
  <si>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</si>
  <si>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</si>
  <si>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</si>
  <si>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</si>
  <si>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</si>
  <si>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</si>
  <si>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</si>
  <si>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</si>
  <si>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</si>
  <si>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Eugenio</t>
  </si>
  <si>
    <t>D'Orsi</t>
  </si>
  <si>
    <t>Chiavari</t>
  </si>
  <si>
    <t>GE</t>
  </si>
  <si>
    <t>01351620990</t>
  </si>
  <si>
    <t>Italiano</t>
  </si>
  <si>
    <t>Inglese</t>
  </si>
  <si>
    <t>Spagnolo</t>
  </si>
  <si>
    <t>Ingegneri Meccanica</t>
  </si>
  <si>
    <t>2002</t>
  </si>
  <si>
    <t>Università degli Studi di Genova</t>
  </si>
  <si>
    <t>97/110</t>
  </si>
  <si>
    <t>Ingegneria Gestionale</t>
  </si>
  <si>
    <t>2009</t>
  </si>
  <si>
    <t>85/110</t>
  </si>
  <si>
    <t>Studio di un IGBT con contatto a pressione</t>
  </si>
  <si>
    <t>Studio di un sistema per la distribuzione dell'acqua per irrigazione</t>
  </si>
  <si>
    <t>MISE</t>
  </si>
  <si>
    <t>FILSE Spa - Finaziaria per lo Sviluppo Economico Regione Liguria</t>
  </si>
  <si>
    <t>2011-2019</t>
  </si>
  <si>
    <t>Membro del Comitato Tecnico della legge 46/82 - Fondo di innovazione tecnologica (FIT) dal giugno 2005 al settembre 2007 - a seguire Esperto dell'Albo di Innovazione Tecnologica del MISE</t>
  </si>
  <si>
    <t>2005-2019</t>
  </si>
  <si>
    <t>Valutazione di progetti a valere su misure relative alla Ricerca Industriale e sviluppo sperimentale pubblicate dal 2005 ad oggi.</t>
  </si>
  <si>
    <t>FINLOMBARDA SPA</t>
  </si>
  <si>
    <t xml:space="preserve">bandi FRIM FSER 2020 </t>
  </si>
  <si>
    <t>2014-2016</t>
  </si>
  <si>
    <t>Valutazione tecnico economica e fattibilità progettuale</t>
  </si>
  <si>
    <t>Bandi POR FESR 2007-2013 - Ricerca e Industrializzione su misure 1.2.2 e 1.2.3     Bandi POR FESR 2014-2020 - Ricerca e Industrializzazione su misure 1.2.4 e 1.1.3     Membro del comitato tecnico Bando POR FESR 2014-2020 misura 1.1.3</t>
  </si>
  <si>
    <t xml:space="preserve">Bandi relativi a progetti di ricerca e sviluppo oltre che industrializzazione dei risultati di ricerca eseguiti su precedenti progetti. </t>
  </si>
  <si>
    <t>Myrthos Engineering Srl</t>
  </si>
  <si>
    <t>Carasco</t>
  </si>
  <si>
    <t>Progettazione</t>
  </si>
  <si>
    <t>Progettazione e realizzazione di componenti per l'industria navale e manifatturiera</t>
  </si>
  <si>
    <t>Disegnatore e progettista</t>
  </si>
  <si>
    <t>Tecnidro Srl</t>
  </si>
  <si>
    <t>Genova</t>
  </si>
  <si>
    <t>Manifatturiero</t>
  </si>
  <si>
    <t>Responsabile tecnico commerciale</t>
  </si>
  <si>
    <t>Analisi delle richieste dei clienti e soluzioni tecnologiche idonee</t>
  </si>
  <si>
    <t>12/01/2009</t>
  </si>
  <si>
    <t>1/12/2010</t>
  </si>
  <si>
    <t>ITI SRL</t>
  </si>
  <si>
    <t>Progettazione e realizzazione impianti</t>
  </si>
  <si>
    <t>Responsabile tecnico e progettista</t>
  </si>
  <si>
    <t>02/12/2010</t>
  </si>
  <si>
    <t>31/08/2011</t>
  </si>
  <si>
    <t>Precision Metric Lab Srl</t>
  </si>
  <si>
    <t>Laboratorio metrico</t>
  </si>
  <si>
    <t>Laboratorio metrico per la verifica degli idrocarburi</t>
  </si>
  <si>
    <t>Amministratore e responsabile tecnico</t>
  </si>
  <si>
    <t>01/01/2017</t>
  </si>
  <si>
    <t>in corso</t>
  </si>
  <si>
    <t>HIDROCONTA Sa</t>
  </si>
  <si>
    <t>Murcia</t>
  </si>
  <si>
    <t>Murcia Spagna</t>
  </si>
  <si>
    <t>Produzione e commercializzazione di prodotti per il settore acquedottistico ed irrigazione</t>
  </si>
  <si>
    <t>Responsabile tecnico per l'Italia</t>
  </si>
  <si>
    <t>Esperienza maturata sia in ambito lavorativo sia in ambito consulenziale,  oltre che durante le fasi di collaborazione con gli enti pubblici per la valutazione tecnica dei progetti. Con le due lauree, ingegneria meccanica ed ingegneria gestionale, risultano competenze tecnica utili per le analisi dell'area tematica indicata. Infatti l'esperienza maturata al MISE e poi le successive con FILSE e FINLOMBARDA, hanno permesso ulteriore accrescimento delle competenze confrontando le esperienze di molteplici realtà su tutto il territorio nazionale.</t>
  </si>
  <si>
    <t>le varie esperienze professionali sono strettamente legate all'ambito dell'area tecnologica scelta in quanto hanno permesso oltre che direttamente sul campo anche con analisi delle richieste di ulteriori clienti delle società di accrescere la conoscenza di nozioni e soluzioni tecnologiche avanzate.</t>
  </si>
  <si>
    <t>1977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</si>
</sst>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1"/>
  <sheetViews>
    <sheetView tabSelected="1" zoomScaleNormal="100" workbookViewId="0">
      <selection activeCell="D17" sqref="D17"/>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
        <v>115</v>
      </c>
    </row>
    <row r="2" spans="1:4" ht="15" customHeight="1" x14ac:dyDescent="0.35">
      <c r="A2" s="10"/>
      <c r="B2" s="5"/>
      <c r="C2" s="5"/>
      <c r="D2" s="7" t="s">
        <v>116</v>
      </c>
    </row>
    <row r="3" spans="1:4" ht="15" customHeight="1" x14ac:dyDescent="0.35">
      <c r="A3" s="10"/>
      <c r="B3" s="5"/>
      <c r="C3" s="5"/>
      <c r="D3" s="8" t="s">
        <v>184</v>
      </c>
    </row>
    <row r="4" spans="1:4" ht="15" customHeight="1" x14ac:dyDescent="0.35">
      <c r="A4" s="10"/>
      <c r="B4" s="5"/>
      <c r="C4" s="5"/>
      <c r="D4" s="9" t="s">
        <v>117</v>
      </c>
    </row>
    <row r="5" spans="1:4" ht="15" customHeight="1" x14ac:dyDescent="0.35">
      <c r="A5" s="10"/>
      <c r="B5" s="5"/>
      <c r="C5" s="5"/>
      <c r="D5" s="5"/>
    </row>
    <row r="6" spans="1:4" ht="16.5" x14ac:dyDescent="0.35">
      <c r="A6" s="10"/>
      <c r="B6" s="5"/>
      <c r="C6" s="28" t="s">
        <v>207</v>
      </c>
      <c r="D6" s="28"/>
    </row>
    <row r="7" spans="1:4" ht="15" customHeight="1" x14ac:dyDescent="0.35">
      <c r="A7" s="10" t="s">
        <v>104</v>
      </c>
      <c r="B7" s="5"/>
      <c r="C7" s="6" t="s">
        <v>105</v>
      </c>
      <c r="D7" s="11" t="str">
        <f>nome&amp;" "&amp;cognome&amp;"; "&amp;codice_fiscale</f>
        <v xml:space="preserve">Eugenio D'Orsi; </v>
      </c>
    </row>
    <row r="8" spans="1:4" ht="15" customHeight="1" x14ac:dyDescent="0.35">
      <c r="A8" s="10"/>
      <c r="B8" s="5"/>
      <c r="C8" s="5"/>
      <c r="D8" s="5"/>
    </row>
    <row r="9" spans="1:4" ht="20" x14ac:dyDescent="0.35">
      <c r="A9" s="10"/>
      <c r="B9" s="5"/>
      <c r="C9" s="26" t="s">
        <v>172</v>
      </c>
      <c r="D9" s="26"/>
    </row>
    <row r="10" spans="1:4" ht="15" customHeight="1" x14ac:dyDescent="0.35">
      <c r="A10" s="10"/>
      <c r="B10" s="5"/>
      <c r="C10" s="5"/>
      <c r="D10" s="5"/>
    </row>
    <row r="11" spans="1:4" ht="15" customHeight="1" x14ac:dyDescent="0.35">
      <c r="A11" s="10" t="s">
        <v>91</v>
      </c>
      <c r="B11" s="5"/>
      <c r="C11" s="6" t="s">
        <v>60</v>
      </c>
      <c r="D11" s="3" t="s">
        <v>677</v>
      </c>
    </row>
    <row r="12" spans="1:4" ht="15" customHeight="1" x14ac:dyDescent="0.35">
      <c r="A12" s="10" t="s">
        <v>92</v>
      </c>
      <c r="B12" s="5"/>
      <c r="C12" s="6" t="s">
        <v>61</v>
      </c>
      <c r="D12" s="3" t="s">
        <v>678</v>
      </c>
    </row>
    <row r="13" spans="1:4" ht="15" customHeight="1" x14ac:dyDescent="0.35">
      <c r="A13" s="10" t="s">
        <v>93</v>
      </c>
      <c r="B13" s="5"/>
      <c r="C13" s="6" t="s">
        <v>112</v>
      </c>
      <c r="D13" s="3"/>
    </row>
    <row r="14" spans="1:4" ht="15" customHeight="1" x14ac:dyDescent="0.35">
      <c r="A14" s="10"/>
      <c r="B14" s="5"/>
      <c r="C14" s="5"/>
      <c r="D14" s="5"/>
    </row>
    <row r="15" spans="1:4" ht="15" customHeight="1" x14ac:dyDescent="0.35">
      <c r="A15" s="10" t="s">
        <v>94</v>
      </c>
      <c r="B15" s="5"/>
      <c r="C15" s="6" t="s">
        <v>62</v>
      </c>
      <c r="D15" s="3"/>
    </row>
    <row r="16" spans="1:4" ht="15" customHeight="1" x14ac:dyDescent="0.35">
      <c r="A16" s="10" t="s">
        <v>95</v>
      </c>
      <c r="B16" s="5"/>
      <c r="C16" s="6" t="s">
        <v>63</v>
      </c>
      <c r="D16" s="3" t="s">
        <v>679</v>
      </c>
    </row>
    <row r="17" spans="1:4" ht="15" customHeight="1" x14ac:dyDescent="0.35">
      <c r="A17" s="10" t="s">
        <v>96</v>
      </c>
      <c r="B17" s="5"/>
      <c r="C17" s="6" t="s">
        <v>100</v>
      </c>
      <c r="D17" s="3" t="s">
        <v>680</v>
      </c>
    </row>
    <row r="18" spans="1:4" ht="15" customHeight="1" x14ac:dyDescent="0.35">
      <c r="A18" s="10" t="s">
        <v>97</v>
      </c>
      <c r="B18" s="5"/>
      <c r="C18" s="6" t="s">
        <v>101</v>
      </c>
      <c r="D18" s="3" t="s">
        <v>736</v>
      </c>
    </row>
    <row r="19" spans="1:4" ht="15" customHeight="1" x14ac:dyDescent="0.35">
      <c r="A19" s="10"/>
      <c r="B19" s="5"/>
      <c r="C19" s="5"/>
      <c r="D19" s="5"/>
    </row>
    <row r="20" spans="1:4" ht="15" customHeight="1" x14ac:dyDescent="0.35">
      <c r="A20" s="10" t="s">
        <v>98</v>
      </c>
      <c r="B20" s="5"/>
      <c r="C20" s="6" t="s">
        <v>66</v>
      </c>
      <c r="D20" s="3"/>
    </row>
    <row r="21" spans="1:4" ht="15" customHeight="1" x14ac:dyDescent="0.35">
      <c r="A21" s="10" t="s">
        <v>99</v>
      </c>
      <c r="B21" s="5"/>
      <c r="C21" s="6" t="s">
        <v>64</v>
      </c>
      <c r="D21" s="3"/>
    </row>
    <row r="22" spans="1:4" ht="15" customHeight="1" x14ac:dyDescent="0.35">
      <c r="A22" s="10" t="s">
        <v>77</v>
      </c>
      <c r="B22" s="5"/>
      <c r="C22" s="6" t="s">
        <v>65</v>
      </c>
      <c r="D22" s="3"/>
    </row>
    <row r="23" spans="1:4" ht="15" customHeight="1" x14ac:dyDescent="0.35">
      <c r="A23" s="10" t="s">
        <v>78</v>
      </c>
      <c r="B23" s="5"/>
      <c r="C23" s="6" t="s">
        <v>102</v>
      </c>
      <c r="D23" s="3"/>
    </row>
    <row r="24" spans="1:4" ht="15" customHeight="1" x14ac:dyDescent="0.35">
      <c r="A24" s="10"/>
      <c r="B24" s="5"/>
      <c r="C24" s="5"/>
      <c r="D24" s="5"/>
    </row>
    <row r="25" spans="1:4" ht="15" customHeight="1" x14ac:dyDescent="0.35">
      <c r="A25" s="10" t="s">
        <v>79</v>
      </c>
      <c r="B25" s="5"/>
      <c r="C25" s="6" t="s">
        <v>67</v>
      </c>
      <c r="D25" s="4"/>
    </row>
    <row r="26" spans="1:4" ht="15" customHeight="1" x14ac:dyDescent="0.35">
      <c r="A26" s="10" t="s">
        <v>80</v>
      </c>
      <c r="B26" s="5"/>
      <c r="C26" s="6" t="s">
        <v>68</v>
      </c>
      <c r="D26" s="4"/>
    </row>
    <row r="27" spans="1:4" ht="15" customHeight="1" x14ac:dyDescent="0.35">
      <c r="A27" s="10" t="s">
        <v>81</v>
      </c>
      <c r="B27" s="5"/>
      <c r="C27" s="6" t="s">
        <v>69</v>
      </c>
      <c r="D27" s="4"/>
    </row>
    <row r="28" spans="1:4" ht="15" customHeight="1" x14ac:dyDescent="0.35">
      <c r="A28" s="10" t="s">
        <v>82</v>
      </c>
      <c r="B28" s="5"/>
      <c r="C28" s="6" t="s">
        <v>103</v>
      </c>
      <c r="D28" s="4"/>
    </row>
    <row r="29" spans="1:4" ht="15" customHeight="1" x14ac:dyDescent="0.35">
      <c r="A29" s="10"/>
      <c r="B29" s="5"/>
      <c r="C29" s="5"/>
      <c r="D29" s="5"/>
    </row>
    <row r="30" spans="1:4" ht="15" customHeight="1" x14ac:dyDescent="0.35">
      <c r="A30" s="10" t="s">
        <v>83</v>
      </c>
      <c r="B30" s="5"/>
      <c r="C30" s="6" t="s">
        <v>185</v>
      </c>
      <c r="D30" s="3"/>
    </row>
    <row r="31" spans="1:4" ht="15" customHeight="1" x14ac:dyDescent="0.35">
      <c r="A31" s="10" t="s">
        <v>84</v>
      </c>
      <c r="B31" s="5"/>
      <c r="C31" s="6" t="s">
        <v>670</v>
      </c>
      <c r="D31" s="3" t="s">
        <v>681</v>
      </c>
    </row>
    <row r="32" spans="1:4" ht="15" customHeight="1" x14ac:dyDescent="0.35">
      <c r="A32" s="10" t="s">
        <v>85</v>
      </c>
      <c r="B32" s="5"/>
      <c r="C32" s="6" t="s">
        <v>671</v>
      </c>
      <c r="D32" s="4"/>
    </row>
    <row r="33" spans="1:4" ht="15" customHeight="1" x14ac:dyDescent="0.35">
      <c r="A33" s="10"/>
      <c r="B33" s="5"/>
      <c r="C33" s="5"/>
      <c r="D33" s="5"/>
    </row>
    <row r="34" spans="1:4" ht="15" customHeight="1" x14ac:dyDescent="0.35">
      <c r="A34" s="10" t="s">
        <v>86</v>
      </c>
      <c r="B34" s="5"/>
      <c r="C34" s="6" t="s">
        <v>71</v>
      </c>
      <c r="D34" s="3"/>
    </row>
    <row r="35" spans="1:4" ht="15" customHeight="1" x14ac:dyDescent="0.35">
      <c r="A35" s="10" t="s">
        <v>87</v>
      </c>
      <c r="B35" s="5"/>
      <c r="C35" s="6" t="s">
        <v>72</v>
      </c>
      <c r="D35" s="3"/>
    </row>
    <row r="36" spans="1:4" ht="15" customHeight="1" x14ac:dyDescent="0.35">
      <c r="A36" s="10" t="s">
        <v>88</v>
      </c>
      <c r="B36" s="5"/>
      <c r="C36" s="6" t="s">
        <v>73</v>
      </c>
      <c r="D36" s="4"/>
    </row>
    <row r="37" spans="1:4" ht="15" customHeight="1" x14ac:dyDescent="0.35">
      <c r="A37" s="10" t="s">
        <v>89</v>
      </c>
      <c r="B37" s="5"/>
      <c r="C37" s="6" t="s">
        <v>74</v>
      </c>
      <c r="D37" s="3"/>
    </row>
    <row r="38" spans="1:4" ht="15" customHeight="1" x14ac:dyDescent="0.35">
      <c r="A38" s="10" t="s">
        <v>90</v>
      </c>
      <c r="B38" s="5"/>
      <c r="C38" s="6" t="s">
        <v>75</v>
      </c>
      <c r="D38" s="3"/>
    </row>
    <row r="39" spans="1:4" ht="15" customHeight="1" x14ac:dyDescent="0.35">
      <c r="A39" s="10"/>
      <c r="B39" s="5"/>
      <c r="C39" s="5"/>
      <c r="D39" s="5"/>
    </row>
    <row r="40" spans="1:4" ht="20" x14ac:dyDescent="0.35">
      <c r="A40" s="10"/>
      <c r="B40" s="5"/>
      <c r="C40" s="26" t="s">
        <v>173</v>
      </c>
      <c r="D40" s="26"/>
    </row>
    <row r="41" spans="1:4" ht="15" customHeight="1" x14ac:dyDescent="0.35">
      <c r="A41" s="10"/>
      <c r="B41" s="5"/>
      <c r="C41" s="5"/>
      <c r="D41" s="5"/>
    </row>
    <row r="42" spans="1:4" ht="15" customHeight="1" x14ac:dyDescent="0.35">
      <c r="A42" s="10" t="s">
        <v>106</v>
      </c>
      <c r="B42" s="5"/>
      <c r="C42" s="6" t="s">
        <v>124</v>
      </c>
      <c r="D42" s="3" t="s">
        <v>682</v>
      </c>
    </row>
    <row r="43" spans="1:4" ht="15" customHeight="1" x14ac:dyDescent="0.35">
      <c r="A43" s="10" t="s">
        <v>107</v>
      </c>
      <c r="B43" s="5"/>
      <c r="C43" s="6" t="s">
        <v>126</v>
      </c>
      <c r="D43" s="4" t="s">
        <v>683</v>
      </c>
    </row>
    <row r="44" spans="1:4" ht="15" customHeight="1" x14ac:dyDescent="0.35">
      <c r="A44" s="10" t="s">
        <v>108</v>
      </c>
      <c r="B44" s="5"/>
      <c r="C44" s="6" t="s">
        <v>127</v>
      </c>
      <c r="D44" s="4" t="s">
        <v>320</v>
      </c>
    </row>
    <row r="45" spans="1:4" ht="15" customHeight="1" x14ac:dyDescent="0.35">
      <c r="A45" s="10" t="s">
        <v>109</v>
      </c>
      <c r="B45" s="5"/>
      <c r="C45" s="6" t="s">
        <v>128</v>
      </c>
      <c r="D45" s="4" t="s">
        <v>684</v>
      </c>
    </row>
    <row r="46" spans="1:4" ht="15" customHeight="1" x14ac:dyDescent="0.35">
      <c r="A46" s="10" t="s">
        <v>110</v>
      </c>
      <c r="B46" s="5"/>
      <c r="C46" s="6" t="s">
        <v>129</v>
      </c>
      <c r="D46" s="4" t="s">
        <v>319</v>
      </c>
    </row>
    <row r="47" spans="1:4" ht="15" customHeight="1" x14ac:dyDescent="0.35">
      <c r="A47" s="10" t="s">
        <v>111</v>
      </c>
      <c r="B47" s="5"/>
      <c r="C47" s="6" t="s">
        <v>130</v>
      </c>
      <c r="D47" s="4"/>
    </row>
    <row r="48" spans="1:4" ht="15" customHeight="1" x14ac:dyDescent="0.35">
      <c r="A48" s="10" t="s">
        <v>132</v>
      </c>
      <c r="B48" s="5"/>
      <c r="C48" s="6" t="s">
        <v>131</v>
      </c>
      <c r="D48" s="4"/>
    </row>
    <row r="49" spans="1:4" ht="15" customHeight="1" x14ac:dyDescent="0.35">
      <c r="A49" s="10"/>
      <c r="B49" s="5"/>
      <c r="C49" s="5"/>
      <c r="D49" s="5"/>
    </row>
    <row r="50" spans="1:4" ht="20" x14ac:dyDescent="0.35">
      <c r="A50" s="10"/>
      <c r="B50" s="5"/>
      <c r="C50" s="26" t="s">
        <v>174</v>
      </c>
      <c r="D50" s="26"/>
    </row>
    <row r="51" spans="1:4" ht="30" customHeight="1" x14ac:dyDescent="0.35">
      <c r="A51" s="10"/>
      <c r="B51" s="5"/>
      <c r="C51" s="27" t="s">
        <v>359</v>
      </c>
      <c r="D51" s="27"/>
    </row>
    <row r="52" spans="1:4" ht="15" customHeight="1" x14ac:dyDescent="0.35">
      <c r="A52" s="10"/>
      <c r="B52" s="5"/>
      <c r="C52" s="5"/>
      <c r="D52" s="5"/>
    </row>
    <row r="53" spans="1:4" ht="15" customHeight="1" x14ac:dyDescent="0.35">
      <c r="A53" s="10" t="s">
        <v>133</v>
      </c>
      <c r="B53" s="5"/>
      <c r="C53" s="6" t="s">
        <v>353</v>
      </c>
      <c r="D53" s="3" t="s">
        <v>56</v>
      </c>
    </row>
    <row r="54" spans="1:4" ht="15" customHeight="1" x14ac:dyDescent="0.35">
      <c r="A54" s="10" t="s">
        <v>134</v>
      </c>
      <c r="B54" s="5"/>
      <c r="C54" s="6" t="s">
        <v>355</v>
      </c>
      <c r="D54" s="4" t="s">
        <v>26</v>
      </c>
    </row>
    <row r="55" spans="1:4" ht="15" customHeight="1" x14ac:dyDescent="0.35">
      <c r="A55" s="10" t="s">
        <v>135</v>
      </c>
      <c r="B55" s="5"/>
      <c r="C55" s="6" t="s">
        <v>356</v>
      </c>
      <c r="D55" s="4" t="s">
        <v>28</v>
      </c>
    </row>
    <row r="56" spans="1:4" ht="15" customHeight="1" x14ac:dyDescent="0.35">
      <c r="A56" s="10" t="s">
        <v>136</v>
      </c>
      <c r="B56" s="5"/>
      <c r="C56" s="6" t="s">
        <v>474</v>
      </c>
      <c r="D56" s="4" t="s">
        <v>30</v>
      </c>
    </row>
    <row r="57" spans="1:4" ht="15" customHeight="1" x14ac:dyDescent="0.35">
      <c r="A57" s="10"/>
      <c r="B57" s="5"/>
      <c r="C57" s="5"/>
      <c r="D57" s="5"/>
    </row>
    <row r="58" spans="1:4" ht="15" customHeight="1" x14ac:dyDescent="0.35">
      <c r="A58" s="10" t="s">
        <v>137</v>
      </c>
      <c r="B58" s="5"/>
      <c r="C58" s="6" t="s">
        <v>354</v>
      </c>
      <c r="D58" s="3" t="s">
        <v>59</v>
      </c>
    </row>
    <row r="59" spans="1:4" ht="15" customHeight="1" x14ac:dyDescent="0.35">
      <c r="A59" s="10" t="s">
        <v>138</v>
      </c>
      <c r="B59" s="5"/>
      <c r="C59" s="6" t="s">
        <v>357</v>
      </c>
      <c r="D59" s="4" t="s">
        <v>46</v>
      </c>
    </row>
    <row r="60" spans="1:4" ht="15" customHeight="1" x14ac:dyDescent="0.35">
      <c r="A60" s="10" t="s">
        <v>472</v>
      </c>
      <c r="B60" s="5"/>
      <c r="C60" s="6" t="s">
        <v>358</v>
      </c>
      <c r="D60" s="4" t="s">
        <v>50</v>
      </c>
    </row>
    <row r="61" spans="1:4" ht="15" customHeight="1" x14ac:dyDescent="0.35">
      <c r="A61" s="10" t="s">
        <v>473</v>
      </c>
      <c r="C61" s="6" t="s">
        <v>475</v>
      </c>
      <c r="D61" s="4" t="s">
        <v>44</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xr:uid="{00000000-0002-0000-0000-000000000000}">
      <formula1>elenco_sesso</formula1>
    </dataValidation>
    <dataValidation type="list" allowBlank="1" showInputMessage="1" showErrorMessage="1" sqref="D44 D46 D48" xr:uid="{00000000-0002-0000-0000-000001000000}">
      <formula1>elenco_lingue</formula1>
    </dataValidation>
    <dataValidation type="list" allowBlank="1" showInputMessage="1" showErrorMessage="1" sqref="D59:D61" xr:uid="{00000000-0002-0000-0000-000002000000}">
      <formula1>INDIRECT(spec_secondaria)</formula1>
    </dataValidation>
    <dataValidation type="list" allowBlank="1" showInputMessage="1" showErrorMessage="1" sqref="D58 D53" xr:uid="{00000000-0002-0000-0000-000003000000}">
      <formula1>Macroaree</formula1>
    </dataValidation>
    <dataValidation type="list" allowBlank="1" showInputMessage="1" showErrorMessage="1" sqref="D54:D56" xr:uid="{00000000-0002-0000-0000-000005000000}">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0"/>
  <sheetViews>
    <sheetView topLeftCell="A40" zoomScaleNormal="100" workbookViewId="0">
      <selection activeCell="D27" sqref="D27"/>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208</v>
      </c>
      <c r="D6" s="29"/>
    </row>
    <row r="7" spans="1:4" ht="15" customHeight="1" x14ac:dyDescent="0.35">
      <c r="A7" s="10" t="s">
        <v>119</v>
      </c>
      <c r="B7" s="5"/>
      <c r="C7" s="6" t="s">
        <v>105</v>
      </c>
      <c r="D7" s="11" t="str">
        <f>candidatura</f>
        <v xml:space="preserve">Eugenio D'Orsi; </v>
      </c>
    </row>
    <row r="8" spans="1:4" ht="15" customHeight="1" x14ac:dyDescent="0.35">
      <c r="A8" s="10"/>
      <c r="B8" s="5"/>
      <c r="C8" s="5"/>
      <c r="D8" s="5"/>
    </row>
    <row r="9" spans="1:4" ht="20" x14ac:dyDescent="0.35">
      <c r="A9" s="10"/>
      <c r="B9" s="5"/>
      <c r="C9" s="26" t="s">
        <v>175</v>
      </c>
      <c r="D9" s="26"/>
    </row>
    <row r="10" spans="1:4" ht="15" customHeight="1" x14ac:dyDescent="0.35">
      <c r="A10" s="10"/>
      <c r="B10" s="5"/>
      <c r="C10" s="5"/>
      <c r="D10" s="5"/>
    </row>
    <row r="11" spans="1:4" ht="15" customHeight="1" x14ac:dyDescent="0.35">
      <c r="A11" s="10" t="s">
        <v>142</v>
      </c>
      <c r="B11" s="5"/>
      <c r="C11" s="6" t="s">
        <v>426</v>
      </c>
      <c r="D11" s="3" t="s">
        <v>140</v>
      </c>
    </row>
    <row r="12" spans="1:4" ht="15" customHeight="1" x14ac:dyDescent="0.35">
      <c r="A12" s="10" t="s">
        <v>147</v>
      </c>
      <c r="B12" s="5"/>
      <c r="C12" s="6" t="s">
        <v>427</v>
      </c>
      <c r="D12" s="3" t="s">
        <v>685</v>
      </c>
    </row>
    <row r="13" spans="1:4" ht="15" customHeight="1" x14ac:dyDescent="0.35">
      <c r="A13" s="10" t="s">
        <v>148</v>
      </c>
      <c r="B13" s="5"/>
      <c r="C13" s="6" t="s">
        <v>143</v>
      </c>
      <c r="D13" s="3" t="s">
        <v>686</v>
      </c>
    </row>
    <row r="14" spans="1:4" ht="15" customHeight="1" x14ac:dyDescent="0.35">
      <c r="A14" s="10" t="s">
        <v>149</v>
      </c>
      <c r="B14" s="5"/>
      <c r="C14" s="6" t="s">
        <v>144</v>
      </c>
      <c r="D14" s="3" t="s">
        <v>687</v>
      </c>
    </row>
    <row r="15" spans="1:4" ht="45" customHeight="1" x14ac:dyDescent="0.35">
      <c r="A15" s="15" t="s">
        <v>150</v>
      </c>
      <c r="B15" s="5"/>
      <c r="C15" s="17" t="s">
        <v>145</v>
      </c>
      <c r="D15" s="13" t="s">
        <v>692</v>
      </c>
    </row>
    <row r="16" spans="1:4" ht="15" customHeight="1" x14ac:dyDescent="0.35">
      <c r="A16" s="10" t="s">
        <v>151</v>
      </c>
      <c r="B16" s="5"/>
      <c r="C16" s="6" t="s">
        <v>146</v>
      </c>
      <c r="D16" s="3" t="s">
        <v>688</v>
      </c>
    </row>
    <row r="17" spans="1:4" ht="15" customHeight="1" x14ac:dyDescent="0.35">
      <c r="A17" s="10"/>
      <c r="B17" s="5"/>
      <c r="C17" s="22" t="s">
        <v>183</v>
      </c>
      <c r="D17" s="5"/>
    </row>
    <row r="18" spans="1:4" ht="15" customHeight="1" x14ac:dyDescent="0.35">
      <c r="A18" s="10" t="s">
        <v>152</v>
      </c>
      <c r="B18" s="5"/>
      <c r="C18" s="6" t="s">
        <v>500</v>
      </c>
      <c r="D18" s="4"/>
    </row>
    <row r="19" spans="1:4" ht="15" customHeight="1" x14ac:dyDescent="0.35">
      <c r="A19" s="10" t="s">
        <v>153</v>
      </c>
      <c r="B19" s="5"/>
      <c r="C19" s="6" t="s">
        <v>143</v>
      </c>
      <c r="D19" s="4"/>
    </row>
    <row r="20" spans="1:4" ht="15" customHeight="1" x14ac:dyDescent="0.35">
      <c r="A20" s="10" t="s">
        <v>154</v>
      </c>
      <c r="B20" s="5"/>
      <c r="C20" s="6" t="s">
        <v>144</v>
      </c>
      <c r="D20" s="4"/>
    </row>
    <row r="21" spans="1:4" ht="45" customHeight="1" x14ac:dyDescent="0.35">
      <c r="A21" s="15" t="s">
        <v>155</v>
      </c>
      <c r="B21" s="5"/>
      <c r="C21" s="17" t="s">
        <v>145</v>
      </c>
      <c r="D21" s="14"/>
    </row>
    <row r="22" spans="1:4" ht="15" customHeight="1" x14ac:dyDescent="0.35">
      <c r="A22" s="10"/>
      <c r="B22" s="5"/>
      <c r="C22" s="5"/>
      <c r="D22" s="5"/>
    </row>
    <row r="23" spans="1:4" ht="15" customHeight="1" x14ac:dyDescent="0.35">
      <c r="A23" s="10" t="s">
        <v>156</v>
      </c>
      <c r="B23" s="5"/>
      <c r="C23" s="6" t="s">
        <v>426</v>
      </c>
      <c r="D23" s="4" t="s">
        <v>141</v>
      </c>
    </row>
    <row r="24" spans="1:4" ht="15" customHeight="1" x14ac:dyDescent="0.35">
      <c r="A24" s="10" t="s">
        <v>157</v>
      </c>
      <c r="B24" s="5"/>
      <c r="C24" s="6" t="s">
        <v>428</v>
      </c>
      <c r="D24" s="4" t="s">
        <v>689</v>
      </c>
    </row>
    <row r="25" spans="1:4" ht="15" customHeight="1" x14ac:dyDescent="0.35">
      <c r="A25" s="10" t="s">
        <v>158</v>
      </c>
      <c r="B25" s="5"/>
      <c r="C25" s="6" t="s">
        <v>143</v>
      </c>
      <c r="D25" s="4" t="s">
        <v>690</v>
      </c>
    </row>
    <row r="26" spans="1:4" ht="15" customHeight="1" x14ac:dyDescent="0.35">
      <c r="A26" s="10" t="s">
        <v>159</v>
      </c>
      <c r="B26" s="5"/>
      <c r="C26" s="6" t="s">
        <v>144</v>
      </c>
      <c r="D26" s="4" t="s">
        <v>687</v>
      </c>
    </row>
    <row r="27" spans="1:4" ht="45" customHeight="1" x14ac:dyDescent="0.35">
      <c r="A27" s="15" t="s">
        <v>160</v>
      </c>
      <c r="B27" s="5"/>
      <c r="C27" s="17" t="s">
        <v>145</v>
      </c>
      <c r="D27" s="14" t="s">
        <v>693</v>
      </c>
    </row>
    <row r="28" spans="1:4" ht="15" customHeight="1" x14ac:dyDescent="0.35">
      <c r="A28" s="10" t="s">
        <v>161</v>
      </c>
      <c r="B28" s="5"/>
      <c r="C28" s="6" t="s">
        <v>146</v>
      </c>
      <c r="D28" s="4" t="s">
        <v>691</v>
      </c>
    </row>
    <row r="29" spans="1:4" ht="15" customHeight="1" x14ac:dyDescent="0.35">
      <c r="A29" s="10"/>
      <c r="B29" s="5"/>
      <c r="C29" s="22" t="s">
        <v>183</v>
      </c>
      <c r="D29" s="5"/>
    </row>
    <row r="30" spans="1:4" ht="15" customHeight="1" x14ac:dyDescent="0.35">
      <c r="A30" s="10" t="s">
        <v>162</v>
      </c>
      <c r="B30" s="5"/>
      <c r="C30" s="6" t="s">
        <v>501</v>
      </c>
      <c r="D30" s="4"/>
    </row>
    <row r="31" spans="1:4" ht="15" customHeight="1" x14ac:dyDescent="0.35">
      <c r="A31" s="10" t="s">
        <v>163</v>
      </c>
      <c r="B31" s="5"/>
      <c r="C31" s="6" t="s">
        <v>143</v>
      </c>
      <c r="D31" s="4"/>
    </row>
    <row r="32" spans="1:4" ht="15" customHeight="1" x14ac:dyDescent="0.35">
      <c r="A32" s="10" t="s">
        <v>164</v>
      </c>
      <c r="B32" s="5"/>
      <c r="C32" s="6" t="s">
        <v>144</v>
      </c>
      <c r="D32" s="4"/>
    </row>
    <row r="33" spans="1:4" ht="45" customHeight="1" x14ac:dyDescent="0.35">
      <c r="A33" s="15" t="s">
        <v>165</v>
      </c>
      <c r="B33" s="5"/>
      <c r="C33" s="17" t="s">
        <v>145</v>
      </c>
      <c r="D33" s="14"/>
    </row>
    <row r="34" spans="1:4" ht="15" customHeight="1" x14ac:dyDescent="0.35">
      <c r="A34" s="10"/>
      <c r="B34" s="5"/>
      <c r="C34" s="5"/>
      <c r="D34" s="5"/>
    </row>
    <row r="35" spans="1:4" ht="20" x14ac:dyDescent="0.35">
      <c r="A35" s="10"/>
      <c r="B35" s="5"/>
      <c r="C35" s="26" t="s">
        <v>176</v>
      </c>
      <c r="D35" s="26"/>
    </row>
    <row r="36" spans="1:4" ht="15" customHeight="1" x14ac:dyDescent="0.35">
      <c r="A36" s="10"/>
      <c r="B36" s="5"/>
      <c r="C36" s="5"/>
      <c r="D36" s="5"/>
    </row>
    <row r="37" spans="1:4" ht="15" customHeight="1" x14ac:dyDescent="0.35">
      <c r="A37" s="10" t="s">
        <v>167</v>
      </c>
      <c r="B37" s="5"/>
      <c r="C37" s="6" t="s">
        <v>360</v>
      </c>
      <c r="D37" s="4"/>
    </row>
    <row r="38" spans="1:4" ht="15" customHeight="1" x14ac:dyDescent="0.35">
      <c r="A38" s="10" t="s">
        <v>168</v>
      </c>
      <c r="B38" s="5"/>
      <c r="C38" s="6" t="s">
        <v>166</v>
      </c>
      <c r="D38" s="4"/>
    </row>
    <row r="39" spans="1:4" ht="15" customHeight="1" x14ac:dyDescent="0.35">
      <c r="A39" s="10" t="s">
        <v>169</v>
      </c>
      <c r="B39" s="5"/>
      <c r="C39" s="6" t="s">
        <v>144</v>
      </c>
      <c r="D39" s="4"/>
    </row>
    <row r="40" spans="1:4" ht="45" customHeight="1" x14ac:dyDescent="0.35">
      <c r="A40" s="15" t="s">
        <v>170</v>
      </c>
      <c r="B40" s="5"/>
      <c r="C40" s="17" t="s">
        <v>145</v>
      </c>
      <c r="D40" s="14"/>
    </row>
    <row r="41" spans="1:4" ht="15" customHeight="1" x14ac:dyDescent="0.35">
      <c r="A41" s="10" t="s">
        <v>171</v>
      </c>
      <c r="B41" s="5"/>
      <c r="C41" s="6" t="s">
        <v>146</v>
      </c>
      <c r="D41" s="4"/>
    </row>
    <row r="42" spans="1:4" ht="15" customHeight="1" x14ac:dyDescent="0.35">
      <c r="A42" s="10"/>
      <c r="B42" s="5"/>
      <c r="C42" s="5"/>
      <c r="D42" s="5"/>
    </row>
    <row r="43" spans="1:4" ht="20" x14ac:dyDescent="0.35">
      <c r="A43" s="10"/>
      <c r="B43" s="5"/>
      <c r="C43" s="26" t="s">
        <v>177</v>
      </c>
      <c r="D43" s="26"/>
    </row>
    <row r="44" spans="1:4" ht="15" customHeight="1" x14ac:dyDescent="0.35">
      <c r="A44" s="10"/>
      <c r="B44" s="5"/>
      <c r="C44" s="5"/>
      <c r="D44" s="5"/>
    </row>
    <row r="45" spans="1:4" ht="15" customHeight="1" x14ac:dyDescent="0.35">
      <c r="A45" s="10" t="s">
        <v>178</v>
      </c>
      <c r="B45" s="5"/>
      <c r="C45" s="6" t="s">
        <v>361</v>
      </c>
      <c r="D45" s="4"/>
    </row>
    <row r="46" spans="1:4" ht="15" customHeight="1" x14ac:dyDescent="0.35">
      <c r="A46" s="10" t="s">
        <v>179</v>
      </c>
      <c r="B46" s="5"/>
      <c r="C46" s="6" t="s">
        <v>166</v>
      </c>
      <c r="D46" s="4"/>
    </row>
    <row r="47" spans="1:4" ht="15" customHeight="1" x14ac:dyDescent="0.35">
      <c r="A47" s="10" t="s">
        <v>180</v>
      </c>
      <c r="B47" s="5"/>
      <c r="C47" s="6" t="s">
        <v>144</v>
      </c>
      <c r="D47" s="4"/>
    </row>
    <row r="48" spans="1:4" ht="45" customHeight="1" x14ac:dyDescent="0.35">
      <c r="A48" s="15" t="s">
        <v>181</v>
      </c>
      <c r="B48" s="5"/>
      <c r="C48" s="17" t="s">
        <v>145</v>
      </c>
      <c r="D48" s="14"/>
    </row>
    <row r="49" spans="1:4" ht="15" customHeight="1" x14ac:dyDescent="0.35">
      <c r="A49" s="10" t="s">
        <v>182</v>
      </c>
      <c r="B49" s="5"/>
      <c r="C49" s="6" t="s">
        <v>146</v>
      </c>
      <c r="D49" s="4"/>
    </row>
    <row r="50" spans="1:4" ht="15" customHeight="1" x14ac:dyDescent="0.3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xr:uid="{00000000-0002-0000-0100-000000000000}">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0"/>
  <sheetViews>
    <sheetView topLeftCell="A7" zoomScaleNormal="100" workbookViewId="0">
      <selection activeCell="D70" sqref="D70"/>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209</v>
      </c>
      <c r="D6" s="29"/>
    </row>
    <row r="7" spans="1:4" ht="15" customHeight="1" x14ac:dyDescent="0.35">
      <c r="A7" s="10" t="s">
        <v>120</v>
      </c>
      <c r="B7" s="5"/>
      <c r="C7" s="6" t="s">
        <v>105</v>
      </c>
      <c r="D7" s="11" t="str">
        <f>candidatura</f>
        <v xml:space="preserve">Eugenio D'Orsi; </v>
      </c>
    </row>
    <row r="8" spans="1:4" ht="15" customHeight="1" x14ac:dyDescent="0.35">
      <c r="A8" s="10"/>
      <c r="B8" s="5"/>
      <c r="C8" s="5"/>
      <c r="D8" s="5"/>
    </row>
    <row r="9" spans="1:4" ht="20" x14ac:dyDescent="0.35">
      <c r="A9" s="10"/>
      <c r="B9" s="5"/>
      <c r="C9" s="26" t="s">
        <v>660</v>
      </c>
      <c r="D9" s="26"/>
    </row>
    <row r="10" spans="1:4" ht="60" customHeight="1" x14ac:dyDescent="0.35">
      <c r="A10" s="10"/>
      <c r="B10" s="5"/>
      <c r="C10" s="30" t="s">
        <v>362</v>
      </c>
      <c r="D10" s="30"/>
    </row>
    <row r="11" spans="1:4" ht="15" customHeight="1" x14ac:dyDescent="0.35">
      <c r="A11" s="10"/>
      <c r="B11" s="5"/>
      <c r="C11" s="5"/>
      <c r="D11" s="5"/>
    </row>
    <row r="12" spans="1:4" ht="15" customHeight="1" x14ac:dyDescent="0.35">
      <c r="A12" s="10" t="s">
        <v>188</v>
      </c>
      <c r="B12" s="5"/>
      <c r="C12" s="6" t="s">
        <v>491</v>
      </c>
      <c r="D12" s="24">
        <v>37347</v>
      </c>
    </row>
    <row r="13" spans="1:4" ht="15" customHeight="1" x14ac:dyDescent="0.35">
      <c r="A13" s="10" t="s">
        <v>189</v>
      </c>
      <c r="B13" s="5"/>
      <c r="C13" s="6" t="s">
        <v>492</v>
      </c>
      <c r="D13" s="24">
        <v>38291</v>
      </c>
    </row>
    <row r="14" spans="1:4" ht="15" customHeight="1" x14ac:dyDescent="0.35">
      <c r="A14" s="10" t="s">
        <v>190</v>
      </c>
      <c r="B14" s="5"/>
      <c r="C14" s="6" t="s">
        <v>377</v>
      </c>
      <c r="D14" s="3" t="s">
        <v>706</v>
      </c>
    </row>
    <row r="15" spans="1:4" ht="15" customHeight="1" x14ac:dyDescent="0.35">
      <c r="A15" s="10" t="s">
        <v>191</v>
      </c>
      <c r="B15" s="5"/>
      <c r="C15" s="6" t="s">
        <v>376</v>
      </c>
      <c r="D15" s="3" t="s">
        <v>707</v>
      </c>
    </row>
    <row r="16" spans="1:4" ht="15" customHeight="1" x14ac:dyDescent="0.35">
      <c r="A16" s="10" t="s">
        <v>192</v>
      </c>
      <c r="B16" s="5"/>
      <c r="C16" s="6" t="s">
        <v>558</v>
      </c>
      <c r="D16" s="3" t="s">
        <v>680</v>
      </c>
    </row>
    <row r="17" spans="1:4" ht="15" customHeight="1" x14ac:dyDescent="0.35">
      <c r="A17" s="10" t="s">
        <v>193</v>
      </c>
      <c r="B17" s="5"/>
      <c r="C17" s="6" t="s">
        <v>198</v>
      </c>
      <c r="D17" s="3" t="s">
        <v>199</v>
      </c>
    </row>
    <row r="18" spans="1:4" ht="15" customHeight="1" x14ac:dyDescent="0.35">
      <c r="A18" s="10" t="s">
        <v>194</v>
      </c>
      <c r="B18" s="5"/>
      <c r="C18" s="6" t="s">
        <v>186</v>
      </c>
      <c r="D18" s="3" t="s">
        <v>708</v>
      </c>
    </row>
    <row r="19" spans="1:4" ht="15" customHeight="1" x14ac:dyDescent="0.35">
      <c r="A19" s="10" t="s">
        <v>195</v>
      </c>
      <c r="B19" s="5"/>
      <c r="C19" s="6" t="s">
        <v>484</v>
      </c>
      <c r="D19" s="3" t="s">
        <v>486</v>
      </c>
    </row>
    <row r="20" spans="1:4" ht="15" customHeight="1" x14ac:dyDescent="0.35">
      <c r="A20" s="10" t="s">
        <v>196</v>
      </c>
      <c r="B20" s="5"/>
      <c r="C20" s="6" t="s">
        <v>488</v>
      </c>
      <c r="D20" s="3" t="s">
        <v>353</v>
      </c>
    </row>
    <row r="21" spans="1:4" s="21" customFormat="1" ht="75" customHeight="1" x14ac:dyDescent="0.35">
      <c r="A21" s="15" t="s">
        <v>211</v>
      </c>
      <c r="B21" s="16"/>
      <c r="C21" s="17" t="s">
        <v>197</v>
      </c>
      <c r="D21" s="13" t="s">
        <v>709</v>
      </c>
    </row>
    <row r="22" spans="1:4" s="21" customFormat="1" ht="45" customHeight="1" x14ac:dyDescent="0.35">
      <c r="A22" s="15" t="s">
        <v>212</v>
      </c>
      <c r="B22" s="16"/>
      <c r="C22" s="17" t="s">
        <v>187</v>
      </c>
      <c r="D22" s="13" t="s">
        <v>710</v>
      </c>
    </row>
    <row r="24" spans="1:4" ht="15" customHeight="1" x14ac:dyDescent="0.35">
      <c r="A24" s="10" t="s">
        <v>213</v>
      </c>
      <c r="B24" s="5"/>
      <c r="C24" s="6" t="s">
        <v>491</v>
      </c>
      <c r="D24" s="23">
        <v>38781</v>
      </c>
    </row>
    <row r="25" spans="1:4" ht="15" customHeight="1" x14ac:dyDescent="0.35">
      <c r="A25" s="10" t="s">
        <v>214</v>
      </c>
      <c r="B25" s="5"/>
      <c r="C25" s="6" t="s">
        <v>492</v>
      </c>
      <c r="D25" s="23">
        <v>39819</v>
      </c>
    </row>
    <row r="26" spans="1:4" ht="15" customHeight="1" x14ac:dyDescent="0.35">
      <c r="A26" s="10" t="s">
        <v>215</v>
      </c>
      <c r="B26" s="5"/>
      <c r="C26" s="6" t="s">
        <v>378</v>
      </c>
      <c r="D26" s="4" t="s">
        <v>711</v>
      </c>
    </row>
    <row r="27" spans="1:4" ht="15" customHeight="1" x14ac:dyDescent="0.35">
      <c r="A27" s="10" t="s">
        <v>216</v>
      </c>
      <c r="B27" s="5"/>
      <c r="C27" s="6" t="s">
        <v>376</v>
      </c>
      <c r="D27" s="4" t="s">
        <v>712</v>
      </c>
    </row>
    <row r="28" spans="1:4" ht="15" customHeight="1" x14ac:dyDescent="0.35">
      <c r="A28" s="10" t="s">
        <v>217</v>
      </c>
      <c r="B28" s="5"/>
      <c r="C28" s="6" t="s">
        <v>558</v>
      </c>
      <c r="D28" s="4" t="s">
        <v>680</v>
      </c>
    </row>
    <row r="29" spans="1:4" ht="15" customHeight="1" x14ac:dyDescent="0.35">
      <c r="A29" s="10" t="s">
        <v>218</v>
      </c>
      <c r="B29" s="5"/>
      <c r="C29" s="6" t="s">
        <v>198</v>
      </c>
      <c r="D29" s="4" t="s">
        <v>199</v>
      </c>
    </row>
    <row r="30" spans="1:4" ht="15" customHeight="1" x14ac:dyDescent="0.35">
      <c r="A30" s="10" t="s">
        <v>219</v>
      </c>
      <c r="B30" s="5"/>
      <c r="C30" s="6" t="s">
        <v>186</v>
      </c>
      <c r="D30" s="4" t="s">
        <v>713</v>
      </c>
    </row>
    <row r="31" spans="1:4" ht="15" customHeight="1" x14ac:dyDescent="0.35">
      <c r="A31" s="10" t="s">
        <v>220</v>
      </c>
      <c r="B31" s="5"/>
      <c r="C31" s="6" t="s">
        <v>484</v>
      </c>
      <c r="D31" s="4" t="s">
        <v>486</v>
      </c>
    </row>
    <row r="32" spans="1:4" ht="15" customHeight="1" x14ac:dyDescent="0.35">
      <c r="A32" s="10" t="s">
        <v>221</v>
      </c>
      <c r="B32" s="5"/>
      <c r="C32" s="6" t="s">
        <v>488</v>
      </c>
      <c r="D32" s="4" t="s">
        <v>353</v>
      </c>
    </row>
    <row r="33" spans="1:4" s="21" customFormat="1" ht="75" customHeight="1" x14ac:dyDescent="0.35">
      <c r="A33" s="15" t="s">
        <v>222</v>
      </c>
      <c r="B33" s="16"/>
      <c r="C33" s="17" t="s">
        <v>197</v>
      </c>
      <c r="D33" s="14" t="s">
        <v>714</v>
      </c>
    </row>
    <row r="34" spans="1:4" s="21" customFormat="1" ht="45" customHeight="1" x14ac:dyDescent="0.35">
      <c r="A34" s="15" t="s">
        <v>223</v>
      </c>
      <c r="B34" s="16"/>
      <c r="C34" s="17" t="s">
        <v>187</v>
      </c>
      <c r="D34" s="14" t="s">
        <v>715</v>
      </c>
    </row>
    <row r="36" spans="1:4" ht="15" customHeight="1" x14ac:dyDescent="0.35">
      <c r="A36" s="10" t="s">
        <v>224</v>
      </c>
      <c r="B36" s="5"/>
      <c r="C36" s="6" t="s">
        <v>491</v>
      </c>
      <c r="D36" s="25" t="s">
        <v>716</v>
      </c>
    </row>
    <row r="37" spans="1:4" ht="15" customHeight="1" x14ac:dyDescent="0.35">
      <c r="A37" s="10" t="s">
        <v>225</v>
      </c>
      <c r="B37" s="5"/>
      <c r="C37" s="6" t="s">
        <v>492</v>
      </c>
      <c r="D37" s="25" t="s">
        <v>717</v>
      </c>
    </row>
    <row r="38" spans="1:4" ht="15" customHeight="1" x14ac:dyDescent="0.35">
      <c r="A38" s="10" t="s">
        <v>226</v>
      </c>
      <c r="B38" s="5"/>
      <c r="C38" s="6" t="s">
        <v>379</v>
      </c>
      <c r="D38" s="4" t="s">
        <v>718</v>
      </c>
    </row>
    <row r="39" spans="1:4" ht="15" customHeight="1" x14ac:dyDescent="0.35">
      <c r="A39" s="10" t="s">
        <v>227</v>
      </c>
      <c r="B39" s="5"/>
      <c r="C39" s="6" t="s">
        <v>376</v>
      </c>
      <c r="D39" s="4" t="s">
        <v>712</v>
      </c>
    </row>
    <row r="40" spans="1:4" ht="15" customHeight="1" x14ac:dyDescent="0.35">
      <c r="A40" s="10" t="s">
        <v>228</v>
      </c>
      <c r="B40" s="5"/>
      <c r="C40" s="6" t="s">
        <v>558</v>
      </c>
      <c r="D40" s="4" t="s">
        <v>712</v>
      </c>
    </row>
    <row r="41" spans="1:4" ht="15" customHeight="1" x14ac:dyDescent="0.35">
      <c r="A41" s="10" t="s">
        <v>229</v>
      </c>
      <c r="B41" s="5"/>
      <c r="C41" s="6" t="s">
        <v>198</v>
      </c>
      <c r="D41" s="4" t="s">
        <v>199</v>
      </c>
    </row>
    <row r="42" spans="1:4" ht="15" customHeight="1" x14ac:dyDescent="0.35">
      <c r="A42" s="10" t="s">
        <v>230</v>
      </c>
      <c r="B42" s="5"/>
      <c r="C42" s="6" t="s">
        <v>186</v>
      </c>
      <c r="D42" s="4" t="s">
        <v>719</v>
      </c>
    </row>
    <row r="43" spans="1:4" ht="15" customHeight="1" x14ac:dyDescent="0.35">
      <c r="A43" s="10" t="s">
        <v>231</v>
      </c>
      <c r="B43" s="5"/>
      <c r="C43" s="6" t="s">
        <v>484</v>
      </c>
      <c r="D43" s="4" t="s">
        <v>486</v>
      </c>
    </row>
    <row r="44" spans="1:4" ht="15" customHeight="1" x14ac:dyDescent="0.35">
      <c r="A44" s="10" t="s">
        <v>232</v>
      </c>
      <c r="B44" s="5"/>
      <c r="C44" s="6" t="s">
        <v>488</v>
      </c>
      <c r="D44" s="4" t="s">
        <v>354</v>
      </c>
    </row>
    <row r="45" spans="1:4" s="21" customFormat="1" ht="75" customHeight="1" x14ac:dyDescent="0.35">
      <c r="A45" s="15" t="s">
        <v>233</v>
      </c>
      <c r="B45" s="16"/>
      <c r="C45" s="17" t="s">
        <v>197</v>
      </c>
      <c r="D45" s="14" t="s">
        <v>719</v>
      </c>
    </row>
    <row r="46" spans="1:4" s="21" customFormat="1" ht="45" customHeight="1" x14ac:dyDescent="0.35">
      <c r="A46" s="15" t="s">
        <v>234</v>
      </c>
      <c r="B46" s="16"/>
      <c r="C46" s="17" t="s">
        <v>187</v>
      </c>
      <c r="D46" s="14" t="s">
        <v>720</v>
      </c>
    </row>
    <row r="48" spans="1:4" ht="15" customHeight="1" x14ac:dyDescent="0.35">
      <c r="A48" s="10" t="s">
        <v>235</v>
      </c>
      <c r="B48" s="5"/>
      <c r="C48" s="6" t="s">
        <v>491</v>
      </c>
      <c r="D48" s="25" t="s">
        <v>721</v>
      </c>
    </row>
    <row r="49" spans="1:4" ht="15" customHeight="1" x14ac:dyDescent="0.35">
      <c r="A49" s="10" t="s">
        <v>236</v>
      </c>
      <c r="B49" s="5"/>
      <c r="C49" s="6" t="s">
        <v>492</v>
      </c>
      <c r="D49" s="25" t="s">
        <v>722</v>
      </c>
    </row>
    <row r="50" spans="1:4" ht="15" customHeight="1" x14ac:dyDescent="0.35">
      <c r="A50" s="10" t="s">
        <v>237</v>
      </c>
      <c r="B50" s="5"/>
      <c r="C50" s="6" t="s">
        <v>380</v>
      </c>
      <c r="D50" s="4" t="s">
        <v>723</v>
      </c>
    </row>
    <row r="51" spans="1:4" ht="15" customHeight="1" x14ac:dyDescent="0.35">
      <c r="A51" s="10" t="s">
        <v>238</v>
      </c>
      <c r="B51" s="5"/>
      <c r="C51" s="6" t="s">
        <v>376</v>
      </c>
      <c r="D51" s="4" t="s">
        <v>712</v>
      </c>
    </row>
    <row r="52" spans="1:4" ht="15" customHeight="1" x14ac:dyDescent="0.35">
      <c r="A52" s="10" t="s">
        <v>239</v>
      </c>
      <c r="B52" s="5"/>
      <c r="C52" s="6" t="s">
        <v>558</v>
      </c>
      <c r="D52" s="4" t="s">
        <v>712</v>
      </c>
    </row>
    <row r="53" spans="1:4" ht="15" customHeight="1" x14ac:dyDescent="0.35">
      <c r="A53" s="10" t="s">
        <v>240</v>
      </c>
      <c r="B53" s="5"/>
      <c r="C53" s="6" t="s">
        <v>198</v>
      </c>
      <c r="D53" s="4" t="s">
        <v>199</v>
      </c>
    </row>
    <row r="54" spans="1:4" ht="15" customHeight="1" x14ac:dyDescent="0.35">
      <c r="A54" s="10" t="s">
        <v>241</v>
      </c>
      <c r="B54" s="5"/>
      <c r="C54" s="6" t="s">
        <v>186</v>
      </c>
      <c r="D54" s="4" t="s">
        <v>724</v>
      </c>
    </row>
    <row r="55" spans="1:4" ht="15" customHeight="1" x14ac:dyDescent="0.35">
      <c r="A55" s="10" t="s">
        <v>242</v>
      </c>
      <c r="B55" s="5"/>
      <c r="C55" s="6" t="s">
        <v>484</v>
      </c>
      <c r="D55" s="4" t="s">
        <v>486</v>
      </c>
    </row>
    <row r="56" spans="1:4" ht="15" customHeight="1" x14ac:dyDescent="0.35">
      <c r="A56" s="10" t="s">
        <v>243</v>
      </c>
      <c r="B56" s="5"/>
      <c r="C56" s="6" t="s">
        <v>488</v>
      </c>
      <c r="D56" s="4" t="s">
        <v>354</v>
      </c>
    </row>
    <row r="57" spans="1:4" s="21" customFormat="1" ht="75" customHeight="1" x14ac:dyDescent="0.35">
      <c r="A57" s="15" t="s">
        <v>244</v>
      </c>
      <c r="B57" s="16"/>
      <c r="C57" s="17" t="s">
        <v>197</v>
      </c>
      <c r="D57" s="14" t="s">
        <v>725</v>
      </c>
    </row>
    <row r="58" spans="1:4" s="21" customFormat="1" ht="45" customHeight="1" x14ac:dyDescent="0.35">
      <c r="A58" s="15" t="s">
        <v>245</v>
      </c>
      <c r="B58" s="16"/>
      <c r="C58" s="17" t="s">
        <v>187</v>
      </c>
      <c r="D58" s="14" t="s">
        <v>726</v>
      </c>
    </row>
    <row r="60" spans="1:4" ht="15" customHeight="1" x14ac:dyDescent="0.35">
      <c r="A60" s="10" t="s">
        <v>246</v>
      </c>
      <c r="B60" s="5"/>
      <c r="C60" s="6" t="s">
        <v>491</v>
      </c>
      <c r="D60" s="25" t="s">
        <v>727</v>
      </c>
    </row>
    <row r="61" spans="1:4" ht="15" customHeight="1" x14ac:dyDescent="0.35">
      <c r="A61" s="10" t="s">
        <v>247</v>
      </c>
      <c r="B61" s="5"/>
      <c r="C61" s="6" t="s">
        <v>492</v>
      </c>
      <c r="D61" s="25" t="s">
        <v>728</v>
      </c>
    </row>
    <row r="62" spans="1:4" ht="15" customHeight="1" x14ac:dyDescent="0.35">
      <c r="A62" s="10" t="s">
        <v>248</v>
      </c>
      <c r="B62" s="5"/>
      <c r="C62" s="6" t="s">
        <v>381</v>
      </c>
      <c r="D62" s="4" t="s">
        <v>729</v>
      </c>
    </row>
    <row r="63" spans="1:4" ht="15" customHeight="1" x14ac:dyDescent="0.35">
      <c r="A63" s="10" t="s">
        <v>249</v>
      </c>
      <c r="B63" s="5"/>
      <c r="C63" s="6" t="s">
        <v>376</v>
      </c>
      <c r="D63" s="4" t="s">
        <v>730</v>
      </c>
    </row>
    <row r="64" spans="1:4" ht="15" customHeight="1" x14ac:dyDescent="0.35">
      <c r="A64" s="10" t="s">
        <v>250</v>
      </c>
      <c r="B64" s="5"/>
      <c r="C64" s="6" t="s">
        <v>558</v>
      </c>
      <c r="D64" s="4" t="s">
        <v>731</v>
      </c>
    </row>
    <row r="65" spans="1:4" ht="15" customHeight="1" x14ac:dyDescent="0.35">
      <c r="A65" s="10" t="s">
        <v>251</v>
      </c>
      <c r="B65" s="5"/>
      <c r="C65" s="6" t="s">
        <v>198</v>
      </c>
      <c r="D65" s="4" t="s">
        <v>201</v>
      </c>
    </row>
    <row r="66" spans="1:4" ht="15" customHeight="1" x14ac:dyDescent="0.35">
      <c r="A66" s="10" t="s">
        <v>252</v>
      </c>
      <c r="B66" s="5"/>
      <c r="C66" s="6" t="s">
        <v>186</v>
      </c>
      <c r="D66" s="4" t="s">
        <v>713</v>
      </c>
    </row>
    <row r="67" spans="1:4" ht="15" customHeight="1" x14ac:dyDescent="0.35">
      <c r="A67" s="10" t="s">
        <v>253</v>
      </c>
      <c r="B67" s="5"/>
      <c r="C67" s="6" t="s">
        <v>484</v>
      </c>
      <c r="D67" s="4" t="s">
        <v>486</v>
      </c>
    </row>
    <row r="68" spans="1:4" ht="15" customHeight="1" x14ac:dyDescent="0.35">
      <c r="A68" s="10" t="s">
        <v>254</v>
      </c>
      <c r="B68" s="5"/>
      <c r="C68" s="6" t="s">
        <v>488</v>
      </c>
      <c r="D68" s="4" t="s">
        <v>354</v>
      </c>
    </row>
    <row r="69" spans="1:4" s="21" customFormat="1" ht="75" customHeight="1" x14ac:dyDescent="0.35">
      <c r="A69" s="15" t="s">
        <v>255</v>
      </c>
      <c r="B69" s="16"/>
      <c r="C69" s="17" t="s">
        <v>197</v>
      </c>
      <c r="D69" s="14" t="s">
        <v>732</v>
      </c>
    </row>
    <row r="70" spans="1:4" s="21" customFormat="1" ht="45" customHeight="1" x14ac:dyDescent="0.35">
      <c r="A70" s="15" t="s">
        <v>256</v>
      </c>
      <c r="B70" s="16"/>
      <c r="C70" s="17" t="s">
        <v>187</v>
      </c>
      <c r="D70" s="14" t="s">
        <v>733</v>
      </c>
    </row>
    <row r="72" spans="1:4" ht="15" customHeight="1" x14ac:dyDescent="0.35">
      <c r="A72" s="10" t="s">
        <v>257</v>
      </c>
      <c r="B72" s="5"/>
      <c r="C72" s="6" t="s">
        <v>491</v>
      </c>
      <c r="D72" s="25" t="s">
        <v>658</v>
      </c>
    </row>
    <row r="73" spans="1:4" ht="15" customHeight="1" x14ac:dyDescent="0.35">
      <c r="A73" s="10" t="s">
        <v>258</v>
      </c>
      <c r="B73" s="5"/>
      <c r="C73" s="6" t="s">
        <v>492</v>
      </c>
      <c r="D73" s="25" t="s">
        <v>658</v>
      </c>
    </row>
    <row r="74" spans="1:4" ht="15" customHeight="1" x14ac:dyDescent="0.35">
      <c r="A74" s="10" t="s">
        <v>259</v>
      </c>
      <c r="B74" s="5"/>
      <c r="C74" s="6" t="s">
        <v>382</v>
      </c>
      <c r="D74" s="4"/>
    </row>
    <row r="75" spans="1:4" ht="15" customHeight="1" x14ac:dyDescent="0.35">
      <c r="A75" s="10" t="s">
        <v>260</v>
      </c>
      <c r="B75" s="5"/>
      <c r="C75" s="6" t="s">
        <v>376</v>
      </c>
      <c r="D75" s="4"/>
    </row>
    <row r="76" spans="1:4" ht="15" customHeight="1" x14ac:dyDescent="0.35">
      <c r="A76" s="10" t="s">
        <v>261</v>
      </c>
      <c r="B76" s="5"/>
      <c r="C76" s="6" t="s">
        <v>558</v>
      </c>
      <c r="D76" s="4"/>
    </row>
    <row r="77" spans="1:4" ht="15" customHeight="1" x14ac:dyDescent="0.35">
      <c r="A77" s="10" t="s">
        <v>262</v>
      </c>
      <c r="B77" s="5"/>
      <c r="C77" s="6" t="s">
        <v>198</v>
      </c>
      <c r="D77" s="4"/>
    </row>
    <row r="78" spans="1:4" ht="15" customHeight="1" x14ac:dyDescent="0.35">
      <c r="A78" s="10" t="s">
        <v>263</v>
      </c>
      <c r="B78" s="5"/>
      <c r="C78" s="6" t="s">
        <v>186</v>
      </c>
      <c r="D78" s="4"/>
    </row>
    <row r="79" spans="1:4" ht="15" customHeight="1" x14ac:dyDescent="0.35">
      <c r="A79" s="10" t="s">
        <v>264</v>
      </c>
      <c r="B79" s="5"/>
      <c r="C79" s="6" t="s">
        <v>484</v>
      </c>
      <c r="D79" s="4"/>
    </row>
    <row r="80" spans="1:4" ht="15" customHeight="1" x14ac:dyDescent="0.35">
      <c r="A80" s="10" t="s">
        <v>265</v>
      </c>
      <c r="B80" s="5"/>
      <c r="C80" s="6" t="s">
        <v>488</v>
      </c>
      <c r="D80" s="4"/>
    </row>
    <row r="81" spans="1:4" s="21" customFormat="1" ht="75" customHeight="1" x14ac:dyDescent="0.35">
      <c r="A81" s="15" t="s">
        <v>266</v>
      </c>
      <c r="B81" s="16"/>
      <c r="C81" s="17" t="s">
        <v>197</v>
      </c>
      <c r="D81" s="14"/>
    </row>
    <row r="82" spans="1:4" s="21" customFormat="1" ht="45" customHeight="1" x14ac:dyDescent="0.35">
      <c r="A82" s="15" t="s">
        <v>267</v>
      </c>
      <c r="B82" s="16"/>
      <c r="C82" s="17" t="s">
        <v>187</v>
      </c>
      <c r="D82" s="14"/>
    </row>
    <row r="84" spans="1:4" ht="15" customHeight="1" x14ac:dyDescent="0.35">
      <c r="A84" s="10" t="s">
        <v>268</v>
      </c>
      <c r="B84" s="5"/>
      <c r="C84" s="6" t="s">
        <v>491</v>
      </c>
      <c r="D84" s="25" t="s">
        <v>658</v>
      </c>
    </row>
    <row r="85" spans="1:4" ht="15" customHeight="1" x14ac:dyDescent="0.35">
      <c r="A85" s="10" t="s">
        <v>269</v>
      </c>
      <c r="B85" s="5"/>
      <c r="C85" s="6" t="s">
        <v>492</v>
      </c>
      <c r="D85" s="25" t="s">
        <v>658</v>
      </c>
    </row>
    <row r="86" spans="1:4" ht="15" customHeight="1" x14ac:dyDescent="0.35">
      <c r="A86" s="10" t="s">
        <v>270</v>
      </c>
      <c r="B86" s="5"/>
      <c r="C86" s="6" t="s">
        <v>383</v>
      </c>
      <c r="D86" s="4"/>
    </row>
    <row r="87" spans="1:4" ht="15" customHeight="1" x14ac:dyDescent="0.35">
      <c r="A87" s="10" t="s">
        <v>271</v>
      </c>
      <c r="B87" s="5"/>
      <c r="C87" s="6" t="s">
        <v>376</v>
      </c>
      <c r="D87" s="4"/>
    </row>
    <row r="88" spans="1:4" ht="15" customHeight="1" x14ac:dyDescent="0.35">
      <c r="A88" s="10" t="s">
        <v>272</v>
      </c>
      <c r="B88" s="5"/>
      <c r="C88" s="6" t="s">
        <v>558</v>
      </c>
      <c r="D88" s="4"/>
    </row>
    <row r="89" spans="1:4" ht="15" customHeight="1" x14ac:dyDescent="0.35">
      <c r="A89" s="10" t="s">
        <v>273</v>
      </c>
      <c r="B89" s="5"/>
      <c r="C89" s="6" t="s">
        <v>198</v>
      </c>
      <c r="D89" s="4"/>
    </row>
    <row r="90" spans="1:4" ht="15" customHeight="1" x14ac:dyDescent="0.35">
      <c r="A90" s="10" t="s">
        <v>274</v>
      </c>
      <c r="B90" s="5"/>
      <c r="C90" s="6" t="s">
        <v>186</v>
      </c>
      <c r="D90" s="4"/>
    </row>
    <row r="91" spans="1:4" ht="15" customHeight="1" x14ac:dyDescent="0.35">
      <c r="A91" s="10" t="s">
        <v>275</v>
      </c>
      <c r="B91" s="5"/>
      <c r="C91" s="6" t="s">
        <v>484</v>
      </c>
      <c r="D91" s="4"/>
    </row>
    <row r="92" spans="1:4" ht="15" customHeight="1" x14ac:dyDescent="0.35">
      <c r="A92" s="10" t="s">
        <v>276</v>
      </c>
      <c r="B92" s="5"/>
      <c r="C92" s="6" t="s">
        <v>488</v>
      </c>
      <c r="D92" s="4"/>
    </row>
    <row r="93" spans="1:4" s="21" customFormat="1" ht="75" customHeight="1" x14ac:dyDescent="0.35">
      <c r="A93" s="15" t="s">
        <v>277</v>
      </c>
      <c r="B93" s="16"/>
      <c r="C93" s="17" t="s">
        <v>197</v>
      </c>
      <c r="D93" s="14"/>
    </row>
    <row r="94" spans="1:4" s="21" customFormat="1" ht="45" customHeight="1" x14ac:dyDescent="0.35">
      <c r="A94" s="15" t="s">
        <v>278</v>
      </c>
      <c r="B94" s="16"/>
      <c r="C94" s="17" t="s">
        <v>187</v>
      </c>
      <c r="D94" s="14"/>
    </row>
    <row r="96" spans="1:4" ht="15" customHeight="1" x14ac:dyDescent="0.35">
      <c r="A96" s="10" t="s">
        <v>279</v>
      </c>
      <c r="B96" s="5"/>
      <c r="C96" s="6" t="s">
        <v>491</v>
      </c>
      <c r="D96" s="25" t="s">
        <v>658</v>
      </c>
    </row>
    <row r="97" spans="1:4" ht="15" customHeight="1" x14ac:dyDescent="0.35">
      <c r="A97" s="10" t="s">
        <v>280</v>
      </c>
      <c r="B97" s="5"/>
      <c r="C97" s="6" t="s">
        <v>492</v>
      </c>
      <c r="D97" s="25" t="s">
        <v>658</v>
      </c>
    </row>
    <row r="98" spans="1:4" ht="15" customHeight="1" x14ac:dyDescent="0.35">
      <c r="A98" s="10" t="s">
        <v>281</v>
      </c>
      <c r="B98" s="5"/>
      <c r="C98" s="6" t="s">
        <v>384</v>
      </c>
      <c r="D98" s="4"/>
    </row>
    <row r="99" spans="1:4" ht="15" customHeight="1" x14ac:dyDescent="0.35">
      <c r="A99" s="10" t="s">
        <v>282</v>
      </c>
      <c r="B99" s="5"/>
      <c r="C99" s="6" t="s">
        <v>376</v>
      </c>
      <c r="D99" s="4"/>
    </row>
    <row r="100" spans="1:4" ht="15" customHeight="1" x14ac:dyDescent="0.35">
      <c r="A100" s="10" t="s">
        <v>283</v>
      </c>
      <c r="B100" s="5"/>
      <c r="C100" s="6" t="s">
        <v>558</v>
      </c>
      <c r="D100" s="4"/>
    </row>
    <row r="101" spans="1:4" ht="15" customHeight="1" x14ac:dyDescent="0.35">
      <c r="A101" s="10" t="s">
        <v>284</v>
      </c>
      <c r="B101" s="5"/>
      <c r="C101" s="6" t="s">
        <v>198</v>
      </c>
      <c r="D101" s="4"/>
    </row>
    <row r="102" spans="1:4" ht="15" customHeight="1" x14ac:dyDescent="0.35">
      <c r="A102" s="10" t="s">
        <v>285</v>
      </c>
      <c r="B102" s="5"/>
      <c r="C102" s="6" t="s">
        <v>186</v>
      </c>
      <c r="D102" s="4"/>
    </row>
    <row r="103" spans="1:4" ht="15" customHeight="1" x14ac:dyDescent="0.35">
      <c r="A103" s="10" t="s">
        <v>286</v>
      </c>
      <c r="B103" s="5"/>
      <c r="C103" s="6" t="s">
        <v>484</v>
      </c>
      <c r="D103" s="4"/>
    </row>
    <row r="104" spans="1:4" ht="15" customHeight="1" x14ac:dyDescent="0.35">
      <c r="A104" s="10" t="s">
        <v>287</v>
      </c>
      <c r="B104" s="5"/>
      <c r="C104" s="6" t="s">
        <v>488</v>
      </c>
      <c r="D104" s="4"/>
    </row>
    <row r="105" spans="1:4" s="21" customFormat="1" ht="75" customHeight="1" x14ac:dyDescent="0.35">
      <c r="A105" s="15" t="s">
        <v>288</v>
      </c>
      <c r="B105" s="16"/>
      <c r="C105" s="17" t="s">
        <v>197</v>
      </c>
      <c r="D105" s="14"/>
    </row>
    <row r="106" spans="1:4" s="21" customFormat="1" ht="45" customHeight="1" x14ac:dyDescent="0.35">
      <c r="A106" s="15" t="s">
        <v>289</v>
      </c>
      <c r="B106" s="16"/>
      <c r="C106" s="17" t="s">
        <v>187</v>
      </c>
      <c r="D106" s="14"/>
    </row>
    <row r="108" spans="1:4" ht="15" customHeight="1" x14ac:dyDescent="0.35">
      <c r="A108" s="10" t="s">
        <v>290</v>
      </c>
      <c r="B108" s="5"/>
      <c r="C108" s="6" t="s">
        <v>491</v>
      </c>
      <c r="D108" s="25" t="s">
        <v>658</v>
      </c>
    </row>
    <row r="109" spans="1:4" ht="15" customHeight="1" x14ac:dyDescent="0.35">
      <c r="A109" s="10" t="s">
        <v>291</v>
      </c>
      <c r="B109" s="5"/>
      <c r="C109" s="6" t="s">
        <v>492</v>
      </c>
      <c r="D109" s="25" t="s">
        <v>658</v>
      </c>
    </row>
    <row r="110" spans="1:4" ht="15" customHeight="1" x14ac:dyDescent="0.35">
      <c r="A110" s="10" t="s">
        <v>327</v>
      </c>
      <c r="B110" s="5"/>
      <c r="C110" s="6" t="s">
        <v>385</v>
      </c>
      <c r="D110" s="4"/>
    </row>
    <row r="111" spans="1:4" ht="15" customHeight="1" x14ac:dyDescent="0.35">
      <c r="A111" s="10" t="s">
        <v>328</v>
      </c>
      <c r="B111" s="5"/>
      <c r="C111" s="6" t="s">
        <v>376</v>
      </c>
      <c r="D111" s="4"/>
    </row>
    <row r="112" spans="1:4" ht="15" customHeight="1" x14ac:dyDescent="0.35">
      <c r="A112" s="10" t="s">
        <v>329</v>
      </c>
      <c r="B112" s="5"/>
      <c r="C112" s="6" t="s">
        <v>558</v>
      </c>
      <c r="D112" s="4"/>
    </row>
    <row r="113" spans="1:4" ht="15" customHeight="1" x14ac:dyDescent="0.35">
      <c r="A113" s="10" t="s">
        <v>330</v>
      </c>
      <c r="B113" s="5"/>
      <c r="C113" s="6" t="s">
        <v>198</v>
      </c>
      <c r="D113" s="4"/>
    </row>
    <row r="114" spans="1:4" ht="15" customHeight="1" x14ac:dyDescent="0.35">
      <c r="A114" s="10" t="s">
        <v>331</v>
      </c>
      <c r="B114" s="5"/>
      <c r="C114" s="6" t="s">
        <v>186</v>
      </c>
      <c r="D114" s="4"/>
    </row>
    <row r="115" spans="1:4" ht="15" customHeight="1" x14ac:dyDescent="0.35">
      <c r="A115" s="10" t="s">
        <v>332</v>
      </c>
      <c r="B115" s="5"/>
      <c r="C115" s="6" t="s">
        <v>484</v>
      </c>
      <c r="D115" s="4"/>
    </row>
    <row r="116" spans="1:4" ht="15" customHeight="1" x14ac:dyDescent="0.35">
      <c r="A116" s="10" t="s">
        <v>333</v>
      </c>
      <c r="B116" s="5"/>
      <c r="C116" s="6" t="s">
        <v>488</v>
      </c>
      <c r="D116" s="4"/>
    </row>
    <row r="117" spans="1:4" s="21" customFormat="1" ht="75" customHeight="1" x14ac:dyDescent="0.35">
      <c r="A117" s="15" t="s">
        <v>334</v>
      </c>
      <c r="B117" s="16"/>
      <c r="C117" s="17" t="s">
        <v>197</v>
      </c>
      <c r="D117" s="14"/>
    </row>
    <row r="118" spans="1:4" s="21" customFormat="1" ht="45" customHeight="1" x14ac:dyDescent="0.35">
      <c r="A118" s="15" t="s">
        <v>335</v>
      </c>
      <c r="B118" s="16"/>
      <c r="C118" s="17" t="s">
        <v>187</v>
      </c>
      <c r="D118" s="14"/>
    </row>
    <row r="120" spans="1:4" ht="15" customHeight="1" x14ac:dyDescent="0.35">
      <c r="A120" s="10" t="s">
        <v>336</v>
      </c>
      <c r="B120" s="5"/>
      <c r="C120" s="6" t="s">
        <v>491</v>
      </c>
      <c r="D120" s="25" t="s">
        <v>658</v>
      </c>
    </row>
    <row r="121" spans="1:4" ht="15" customHeight="1" x14ac:dyDescent="0.35">
      <c r="A121" s="10" t="s">
        <v>337</v>
      </c>
      <c r="B121" s="5"/>
      <c r="C121" s="6" t="s">
        <v>492</v>
      </c>
      <c r="D121" s="25" t="s">
        <v>658</v>
      </c>
    </row>
    <row r="122" spans="1:4" ht="15" customHeight="1" x14ac:dyDescent="0.35">
      <c r="A122" s="10" t="s">
        <v>338</v>
      </c>
      <c r="B122" s="5"/>
      <c r="C122" s="6" t="s">
        <v>386</v>
      </c>
      <c r="D122" s="4"/>
    </row>
    <row r="123" spans="1:4" ht="15" customHeight="1" x14ac:dyDescent="0.35">
      <c r="A123" s="10" t="s">
        <v>339</v>
      </c>
      <c r="B123" s="5"/>
      <c r="C123" s="6" t="s">
        <v>376</v>
      </c>
      <c r="D123" s="4"/>
    </row>
    <row r="124" spans="1:4" ht="15" customHeight="1" x14ac:dyDescent="0.35">
      <c r="A124" s="10" t="s">
        <v>340</v>
      </c>
      <c r="B124" s="5"/>
      <c r="C124" s="6" t="s">
        <v>558</v>
      </c>
      <c r="D124" s="4"/>
    </row>
    <row r="125" spans="1:4" ht="15" customHeight="1" x14ac:dyDescent="0.35">
      <c r="A125" s="10" t="s">
        <v>341</v>
      </c>
      <c r="B125" s="5"/>
      <c r="C125" s="6" t="s">
        <v>198</v>
      </c>
      <c r="D125" s="4"/>
    </row>
    <row r="126" spans="1:4" ht="15" customHeight="1" x14ac:dyDescent="0.35">
      <c r="A126" s="10" t="s">
        <v>342</v>
      </c>
      <c r="B126" s="5"/>
      <c r="C126" s="6" t="s">
        <v>186</v>
      </c>
      <c r="D126" s="4"/>
    </row>
    <row r="127" spans="1:4" ht="15" customHeight="1" x14ac:dyDescent="0.35">
      <c r="A127" s="10" t="s">
        <v>343</v>
      </c>
      <c r="B127" s="5"/>
      <c r="C127" s="6" t="s">
        <v>484</v>
      </c>
      <c r="D127" s="4"/>
    </row>
    <row r="128" spans="1:4" ht="15" customHeight="1" x14ac:dyDescent="0.35">
      <c r="A128" s="10" t="s">
        <v>344</v>
      </c>
      <c r="B128" s="5"/>
      <c r="C128" s="6" t="s">
        <v>488</v>
      </c>
      <c r="D128" s="4"/>
    </row>
    <row r="129" spans="1:4" s="21" customFormat="1" ht="75" customHeight="1" x14ac:dyDescent="0.35">
      <c r="A129" s="15" t="s">
        <v>345</v>
      </c>
      <c r="B129" s="16"/>
      <c r="C129" s="17" t="s">
        <v>197</v>
      </c>
      <c r="D129" s="14"/>
    </row>
    <row r="130" spans="1:4" s="21" customFormat="1" ht="45" customHeight="1" x14ac:dyDescent="0.35">
      <c r="A130" s="15" t="s">
        <v>346</v>
      </c>
      <c r="B130" s="16"/>
      <c r="C130" s="17" t="s">
        <v>187</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xr:uid="{00000000-0002-0000-0200-000000000000}">
      <formula1>elenco_dim_tipo</formula1>
    </dataValidation>
    <dataValidation type="list" allowBlank="1" showInputMessage="1" showErrorMessage="1" sqref="D115 D103 D19 D31 D43 D55 D67 D79 D91 D127" xr:uid="{00000000-0002-0000-0200-000001000000}">
      <formula1>elenco_ambito_attivita</formula1>
    </dataValidation>
    <dataValidation type="list" allowBlank="1" showInputMessage="1" showErrorMessage="1" sqref="D20 D32 D44 D56 D68 D80 D92 D104 D116 D128" xr:uid="{00000000-0002-0000-0200-000002000000}">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7"/>
  <sheetViews>
    <sheetView topLeftCell="A25" zoomScaleNormal="100" workbookViewId="0">
      <selection activeCell="D25" sqref="D25"/>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210</v>
      </c>
      <c r="D6" s="29"/>
    </row>
    <row r="7" spans="1:4" ht="15" customHeight="1" x14ac:dyDescent="0.35">
      <c r="A7" s="10" t="s">
        <v>121</v>
      </c>
      <c r="B7" s="5"/>
      <c r="C7" s="6" t="s">
        <v>105</v>
      </c>
      <c r="D7" s="11" t="str">
        <f>candidatura</f>
        <v xml:space="preserve">Eugenio D'Orsi; </v>
      </c>
    </row>
    <row r="8" spans="1:4" ht="15" customHeight="1" x14ac:dyDescent="0.35">
      <c r="A8" s="10"/>
      <c r="B8" s="5"/>
      <c r="C8" s="5"/>
      <c r="D8" s="5"/>
    </row>
    <row r="9" spans="1:4" ht="20" x14ac:dyDescent="0.35">
      <c r="A9" s="10"/>
      <c r="B9" s="5"/>
      <c r="C9" s="26" t="s">
        <v>661</v>
      </c>
      <c r="D9" s="26"/>
    </row>
    <row r="10" spans="1:4" ht="30" customHeight="1" x14ac:dyDescent="0.35">
      <c r="A10" s="10"/>
      <c r="B10" s="5"/>
      <c r="C10" s="30" t="s">
        <v>478</v>
      </c>
      <c r="D10" s="30"/>
    </row>
    <row r="11" spans="1:4" ht="15" customHeight="1" x14ac:dyDescent="0.35">
      <c r="A11" s="10"/>
      <c r="B11" s="5"/>
      <c r="C11" s="5"/>
      <c r="D11" s="5"/>
    </row>
    <row r="12" spans="1:4" ht="15" customHeight="1" x14ac:dyDescent="0.35">
      <c r="A12" s="10" t="s">
        <v>402</v>
      </c>
      <c r="B12" s="5"/>
      <c r="C12" s="6" t="s">
        <v>387</v>
      </c>
      <c r="D12" s="4" t="s">
        <v>694</v>
      </c>
    </row>
    <row r="13" spans="1:4" ht="15" customHeight="1" x14ac:dyDescent="0.35">
      <c r="A13" s="10" t="s">
        <v>403</v>
      </c>
      <c r="B13" s="5"/>
      <c r="C13" s="6" t="s">
        <v>388</v>
      </c>
      <c r="D13" s="4" t="s">
        <v>393</v>
      </c>
    </row>
    <row r="14" spans="1:4" ht="15" customHeight="1" x14ac:dyDescent="0.35">
      <c r="A14" s="10" t="s">
        <v>404</v>
      </c>
      <c r="B14" s="5"/>
      <c r="C14" s="6" t="s">
        <v>389</v>
      </c>
      <c r="D14" s="4" t="s">
        <v>676</v>
      </c>
    </row>
    <row r="15" spans="1:4" ht="60" customHeight="1" x14ac:dyDescent="0.35">
      <c r="A15" s="15" t="s">
        <v>405</v>
      </c>
      <c r="B15" s="16"/>
      <c r="C15" s="17" t="s">
        <v>672</v>
      </c>
      <c r="D15" s="14" t="s">
        <v>697</v>
      </c>
    </row>
    <row r="16" spans="1:4" ht="60" customHeight="1" x14ac:dyDescent="0.35">
      <c r="A16" s="15" t="s">
        <v>406</v>
      </c>
      <c r="B16" s="16"/>
      <c r="C16" s="17" t="s">
        <v>673</v>
      </c>
      <c r="D16" s="14" t="s">
        <v>699</v>
      </c>
    </row>
    <row r="17" spans="1:4" ht="15" customHeight="1" x14ac:dyDescent="0.35">
      <c r="A17" s="10" t="s">
        <v>407</v>
      </c>
      <c r="B17" s="5"/>
      <c r="C17" s="6" t="s">
        <v>348</v>
      </c>
      <c r="D17" s="4" t="s">
        <v>698</v>
      </c>
    </row>
    <row r="18" spans="1:4" ht="15" customHeight="1" x14ac:dyDescent="0.35">
      <c r="A18" s="10" t="s">
        <v>408</v>
      </c>
      <c r="B18" s="5"/>
      <c r="C18" s="6" t="s">
        <v>390</v>
      </c>
      <c r="D18" s="4" t="s">
        <v>401</v>
      </c>
    </row>
    <row r="19" spans="1:4" ht="15" customHeight="1" x14ac:dyDescent="0.35">
      <c r="A19" s="10" t="s">
        <v>409</v>
      </c>
      <c r="B19" s="5"/>
      <c r="C19" s="6" t="s">
        <v>391</v>
      </c>
      <c r="D19" s="4" t="s">
        <v>309</v>
      </c>
    </row>
    <row r="20" spans="1:4" ht="15" customHeight="1" x14ac:dyDescent="0.35">
      <c r="A20" s="10"/>
      <c r="B20" s="5"/>
      <c r="C20" s="5"/>
      <c r="D20" s="5"/>
    </row>
    <row r="21" spans="1:4" ht="15" customHeight="1" x14ac:dyDescent="0.35">
      <c r="A21" s="10" t="s">
        <v>410</v>
      </c>
      <c r="B21" s="5"/>
      <c r="C21" s="6" t="s">
        <v>387</v>
      </c>
      <c r="D21" s="4" t="s">
        <v>695</v>
      </c>
    </row>
    <row r="22" spans="1:4" ht="15" customHeight="1" x14ac:dyDescent="0.35">
      <c r="A22" s="10" t="s">
        <v>411</v>
      </c>
      <c r="B22" s="5"/>
      <c r="C22" s="6" t="s">
        <v>388</v>
      </c>
      <c r="D22" s="4" t="s">
        <v>392</v>
      </c>
    </row>
    <row r="23" spans="1:4" ht="15" customHeight="1" x14ac:dyDescent="0.35">
      <c r="A23" s="10" t="s">
        <v>412</v>
      </c>
      <c r="B23" s="5"/>
      <c r="C23" s="6" t="s">
        <v>389</v>
      </c>
      <c r="D23" s="4" t="s">
        <v>676</v>
      </c>
    </row>
    <row r="24" spans="1:4" ht="60" customHeight="1" x14ac:dyDescent="0.35">
      <c r="A24" s="15" t="s">
        <v>413</v>
      </c>
      <c r="B24" s="16"/>
      <c r="C24" s="17" t="s">
        <v>674</v>
      </c>
      <c r="D24" s="14" t="s">
        <v>704</v>
      </c>
    </row>
    <row r="25" spans="1:4" ht="60" customHeight="1" x14ac:dyDescent="0.35">
      <c r="A25" s="15" t="s">
        <v>414</v>
      </c>
      <c r="B25" s="16"/>
      <c r="C25" s="17" t="s">
        <v>673</v>
      </c>
      <c r="D25" s="14" t="s">
        <v>705</v>
      </c>
    </row>
    <row r="26" spans="1:4" ht="15" customHeight="1" x14ac:dyDescent="0.35">
      <c r="A26" s="10" t="s">
        <v>415</v>
      </c>
      <c r="B26" s="5"/>
      <c r="C26" s="6" t="s">
        <v>348</v>
      </c>
      <c r="D26" s="4" t="s">
        <v>696</v>
      </c>
    </row>
    <row r="27" spans="1:4" ht="15" customHeight="1" x14ac:dyDescent="0.35">
      <c r="A27" s="10" t="s">
        <v>416</v>
      </c>
      <c r="B27" s="5"/>
      <c r="C27" s="6" t="s">
        <v>390</v>
      </c>
      <c r="D27" s="4" t="s">
        <v>401</v>
      </c>
    </row>
    <row r="28" spans="1:4" ht="15" customHeight="1" x14ac:dyDescent="0.35">
      <c r="A28" s="10" t="s">
        <v>417</v>
      </c>
      <c r="B28" s="5"/>
      <c r="C28" s="6" t="s">
        <v>391</v>
      </c>
      <c r="D28" s="4" t="s">
        <v>302</v>
      </c>
    </row>
    <row r="29" spans="1:4" ht="15" customHeight="1" x14ac:dyDescent="0.35">
      <c r="A29" s="10"/>
      <c r="B29" s="5"/>
      <c r="C29" s="5"/>
      <c r="D29" s="5"/>
    </row>
    <row r="30" spans="1:4" ht="15" customHeight="1" x14ac:dyDescent="0.35">
      <c r="A30" s="10" t="s">
        <v>418</v>
      </c>
      <c r="B30" s="5"/>
      <c r="C30" s="6" t="s">
        <v>387</v>
      </c>
      <c r="D30" s="4" t="s">
        <v>700</v>
      </c>
    </row>
    <row r="31" spans="1:4" ht="15" customHeight="1" x14ac:dyDescent="0.35">
      <c r="A31" s="10" t="s">
        <v>419</v>
      </c>
      <c r="B31" s="5"/>
      <c r="C31" s="6" t="s">
        <v>388</v>
      </c>
      <c r="D31" s="4" t="s">
        <v>392</v>
      </c>
    </row>
    <row r="32" spans="1:4" ht="15" customHeight="1" x14ac:dyDescent="0.35">
      <c r="A32" s="10" t="s">
        <v>420</v>
      </c>
      <c r="B32" s="5"/>
      <c r="C32" s="6" t="s">
        <v>389</v>
      </c>
      <c r="D32" s="4" t="s">
        <v>676</v>
      </c>
    </row>
    <row r="33" spans="1:4" ht="60" customHeight="1" x14ac:dyDescent="0.35">
      <c r="A33" s="15" t="s">
        <v>421</v>
      </c>
      <c r="B33" s="16"/>
      <c r="C33" s="17" t="s">
        <v>675</v>
      </c>
      <c r="D33" s="14" t="s">
        <v>701</v>
      </c>
    </row>
    <row r="34" spans="1:4" ht="60" customHeight="1" x14ac:dyDescent="0.35">
      <c r="A34" s="15" t="s">
        <v>422</v>
      </c>
      <c r="B34" s="16"/>
      <c r="C34" s="17" t="s">
        <v>673</v>
      </c>
      <c r="D34" s="14" t="s">
        <v>703</v>
      </c>
    </row>
    <row r="35" spans="1:4" ht="15" customHeight="1" x14ac:dyDescent="0.35">
      <c r="A35" s="10" t="s">
        <v>423</v>
      </c>
      <c r="B35" s="5"/>
      <c r="C35" s="6" t="s">
        <v>348</v>
      </c>
      <c r="D35" s="4" t="s">
        <v>702</v>
      </c>
    </row>
    <row r="36" spans="1:4" ht="15" customHeight="1" x14ac:dyDescent="0.35">
      <c r="A36" s="10" t="s">
        <v>424</v>
      </c>
      <c r="B36" s="5"/>
      <c r="C36" s="6" t="s">
        <v>390</v>
      </c>
      <c r="D36" s="4" t="s">
        <v>398</v>
      </c>
    </row>
    <row r="37" spans="1:4" ht="15" customHeight="1" x14ac:dyDescent="0.35">
      <c r="A37" s="10" t="s">
        <v>425</v>
      </c>
      <c r="B37" s="5"/>
      <c r="C37" s="6" t="s">
        <v>391</v>
      </c>
      <c r="D37" s="4" t="s">
        <v>301</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xr:uid="{00000000-0002-0000-0300-000000000000}">
      <formula1>elenco_ambito</formula1>
    </dataValidation>
    <dataValidation type="list" allowBlank="1" showInputMessage="1" showErrorMessage="1" sqref="D14 D32 D23" xr:uid="{00000000-0002-0000-0300-000001000000}">
      <formula1>elenco_tematica</formula1>
    </dataValidation>
    <dataValidation type="list" allowBlank="1" showInputMessage="1" showErrorMessage="1" sqref="D19 D37 D28" xr:uid="{00000000-0002-0000-0300-000002000000}">
      <formula1>bgt_proj</formula1>
    </dataValidation>
    <dataValidation type="list" allowBlank="1" showInputMessage="1" showErrorMessage="1" sqref="D18 D36 D27" xr:uid="{00000000-0002-0000-0300-000003000000}">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64"/>
  <sheetViews>
    <sheetView topLeftCell="A49" zoomScaleNormal="100" workbookViewId="0">
      <selection activeCell="D64" sqref="D64"/>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122</v>
      </c>
      <c r="D6" s="29"/>
    </row>
    <row r="7" spans="1:4" ht="15" customHeight="1" x14ac:dyDescent="0.35">
      <c r="A7" s="10" t="s">
        <v>123</v>
      </c>
      <c r="B7" s="5"/>
      <c r="C7" s="6" t="s">
        <v>105</v>
      </c>
      <c r="D7" s="11" t="str">
        <f>candidatura</f>
        <v xml:space="preserve">Eugenio D'Orsi; </v>
      </c>
    </row>
    <row r="8" spans="1:4" ht="15" customHeight="1" x14ac:dyDescent="0.35">
      <c r="A8" s="10"/>
      <c r="B8" s="5"/>
      <c r="C8" s="5"/>
      <c r="D8" s="5"/>
    </row>
    <row r="9" spans="1:4" ht="20" x14ac:dyDescent="0.35">
      <c r="A9" s="10"/>
      <c r="B9" s="5"/>
      <c r="C9" s="26" t="s">
        <v>479</v>
      </c>
      <c r="D9" s="26"/>
    </row>
    <row r="10" spans="1:4" ht="15" customHeight="1" x14ac:dyDescent="0.35">
      <c r="A10" s="10"/>
      <c r="B10" s="5"/>
      <c r="C10" s="5"/>
      <c r="D10" s="5"/>
    </row>
    <row r="11" spans="1:4" ht="15" customHeight="1" x14ac:dyDescent="0.35">
      <c r="A11" s="10" t="s">
        <v>432</v>
      </c>
      <c r="B11" s="5"/>
      <c r="C11" s="6" t="s">
        <v>353</v>
      </c>
      <c r="D11" s="11" t="str">
        <f>spec_principale</f>
        <v>MANIFATTURIERO_AVANZATO</v>
      </c>
    </row>
    <row r="12" spans="1:4" ht="15" customHeight="1" x14ac:dyDescent="0.35">
      <c r="A12" s="10" t="s">
        <v>433</v>
      </c>
      <c r="B12" s="5"/>
      <c r="C12" s="6" t="s">
        <v>355</v>
      </c>
      <c r="D12" s="11" t="str">
        <f>ads1_principale</f>
        <v>MA1 Produzione con processi innovativi</v>
      </c>
    </row>
    <row r="13" spans="1:4" ht="15" customHeight="1" x14ac:dyDescent="0.35">
      <c r="A13" s="10" t="s">
        <v>434</v>
      </c>
      <c r="B13" s="5"/>
      <c r="C13" s="6" t="s">
        <v>356</v>
      </c>
      <c r="D13" s="11" t="str">
        <f>ads1_secondaria</f>
        <v>MA3 Sistemi di produzione ad alta efficienza</v>
      </c>
    </row>
    <row r="14" spans="1:4" ht="15" customHeight="1" x14ac:dyDescent="0.35">
      <c r="A14" s="10" t="s">
        <v>435</v>
      </c>
      <c r="B14" s="5"/>
      <c r="C14" s="6" t="s">
        <v>474</v>
      </c>
      <c r="D14" s="11" t="str">
        <f>ads1_terziaria</f>
        <v>MA5 Sistemi manifatturieri per la sostenibilità ambientale</v>
      </c>
    </row>
    <row r="15" spans="1:4" ht="15" customHeight="1" x14ac:dyDescent="0.35">
      <c r="A15" s="10"/>
      <c r="B15" s="5"/>
      <c r="C15" s="5"/>
      <c r="D15" s="5"/>
    </row>
    <row r="16" spans="1:4" ht="15" customHeight="1" x14ac:dyDescent="0.35">
      <c r="A16" s="10" t="s">
        <v>436</v>
      </c>
      <c r="B16" s="5"/>
      <c r="C16" s="6" t="s">
        <v>363</v>
      </c>
      <c r="D16" s="11" t="str">
        <f>l1_tema</f>
        <v>Ingegneri Meccanica</v>
      </c>
    </row>
    <row r="17" spans="1:4" ht="15" customHeight="1" x14ac:dyDescent="0.35">
      <c r="A17" s="10" t="s">
        <v>437</v>
      </c>
      <c r="B17" s="5"/>
      <c r="C17" s="6" t="s">
        <v>364</v>
      </c>
      <c r="D17" s="11" t="str">
        <f>l2_tema</f>
        <v>Ingegneria Gestionale</v>
      </c>
    </row>
    <row r="18" spans="1:4" ht="15" customHeight="1" x14ac:dyDescent="0.35">
      <c r="A18" s="10" t="s">
        <v>438</v>
      </c>
      <c r="B18" s="5"/>
      <c r="C18" s="6" t="s">
        <v>365</v>
      </c>
      <c r="D18" s="11">
        <f>dot_tema</f>
        <v>0</v>
      </c>
    </row>
    <row r="19" spans="1:4" ht="15" customHeight="1" x14ac:dyDescent="0.35">
      <c r="A19" s="10" t="s">
        <v>439</v>
      </c>
      <c r="B19" s="5"/>
      <c r="C19" s="6" t="s">
        <v>366</v>
      </c>
      <c r="D19" s="11">
        <f>m2l_tema</f>
        <v>0</v>
      </c>
    </row>
    <row r="20" spans="1:4" ht="15" customHeight="1" x14ac:dyDescent="0.35">
      <c r="A20" s="10"/>
      <c r="B20" s="5"/>
      <c r="C20" s="5"/>
      <c r="D20" s="5"/>
    </row>
    <row r="21" spans="1:4" ht="45" customHeight="1" x14ac:dyDescent="0.35">
      <c r="A21" s="10"/>
      <c r="B21" s="5"/>
      <c r="C21" s="30" t="s">
        <v>431</v>
      </c>
      <c r="D21" s="30"/>
    </row>
    <row r="22" spans="1:4" ht="262.5" customHeight="1" x14ac:dyDescent="0.35">
      <c r="A22" s="15" t="s">
        <v>440</v>
      </c>
      <c r="B22" s="5"/>
      <c r="C22" s="20" t="s">
        <v>429</v>
      </c>
      <c r="D22" s="13" t="s">
        <v>734</v>
      </c>
    </row>
    <row r="23" spans="1:4" ht="15" customHeight="1" x14ac:dyDescent="0.35">
      <c r="A23" s="10"/>
      <c r="B23" s="5"/>
      <c r="C23" s="5"/>
      <c r="D23" s="5"/>
    </row>
    <row r="24" spans="1:4" ht="15" customHeight="1" x14ac:dyDescent="0.35">
      <c r="A24" s="10" t="s">
        <v>441</v>
      </c>
      <c r="B24" s="5"/>
      <c r="C24" s="6" t="s">
        <v>367</v>
      </c>
      <c r="D24" s="11" t="str">
        <f>ep1_denominazione</f>
        <v>Myrthos Engineering Srl</v>
      </c>
    </row>
    <row r="25" spans="1:4" ht="15" customHeight="1" x14ac:dyDescent="0.35">
      <c r="A25" s="10" t="s">
        <v>442</v>
      </c>
      <c r="B25" s="5"/>
      <c r="C25" s="6" t="s">
        <v>368</v>
      </c>
      <c r="D25" s="11" t="str">
        <f>ep2_denominazione</f>
        <v>Tecnidro Srl</v>
      </c>
    </row>
    <row r="26" spans="1:4" ht="15" customHeight="1" x14ac:dyDescent="0.35">
      <c r="A26" s="10" t="s">
        <v>443</v>
      </c>
      <c r="B26" s="5"/>
      <c r="C26" s="6" t="s">
        <v>369</v>
      </c>
      <c r="D26" s="11" t="str">
        <f>ep3_denominazione</f>
        <v>ITI SRL</v>
      </c>
    </row>
    <row r="27" spans="1:4" ht="15" customHeight="1" x14ac:dyDescent="0.35">
      <c r="A27" s="10" t="s">
        <v>444</v>
      </c>
      <c r="B27" s="5"/>
      <c r="C27" s="6" t="s">
        <v>370</v>
      </c>
      <c r="D27" s="11" t="str">
        <f>ep4_denominazione</f>
        <v>Precision Metric Lab Srl</v>
      </c>
    </row>
    <row r="28" spans="1:4" ht="15" customHeight="1" x14ac:dyDescent="0.35">
      <c r="A28" s="10" t="s">
        <v>445</v>
      </c>
      <c r="B28" s="5"/>
      <c r="C28" s="6" t="s">
        <v>371</v>
      </c>
      <c r="D28" s="11" t="str">
        <f>ep5_denominazione</f>
        <v>HIDROCONTA Sa</v>
      </c>
    </row>
    <row r="29" spans="1:4" ht="15" customHeight="1" x14ac:dyDescent="0.35">
      <c r="A29" s="10" t="s">
        <v>446</v>
      </c>
      <c r="B29" s="5"/>
      <c r="C29" s="6" t="s">
        <v>372</v>
      </c>
      <c r="D29" s="11">
        <f>ep6_denominazione</f>
        <v>0</v>
      </c>
    </row>
    <row r="30" spans="1:4" ht="15" customHeight="1" x14ac:dyDescent="0.35">
      <c r="A30" s="10" t="s">
        <v>447</v>
      </c>
      <c r="B30" s="5"/>
      <c r="C30" s="6" t="s">
        <v>373</v>
      </c>
      <c r="D30" s="11">
        <f>ep7_denominazione</f>
        <v>0</v>
      </c>
    </row>
    <row r="31" spans="1:4" ht="15" customHeight="1" x14ac:dyDescent="0.35">
      <c r="A31" s="10" t="s">
        <v>448</v>
      </c>
      <c r="B31" s="5"/>
      <c r="C31" s="6" t="s">
        <v>374</v>
      </c>
      <c r="D31" s="11">
        <f>ep8_denominazione</f>
        <v>0</v>
      </c>
    </row>
    <row r="32" spans="1:4" ht="15" customHeight="1" x14ac:dyDescent="0.35">
      <c r="A32" s="10" t="s">
        <v>449</v>
      </c>
      <c r="B32" s="5"/>
      <c r="C32" s="6" t="s">
        <v>375</v>
      </c>
      <c r="D32" s="11">
        <f>ep9_denominazione</f>
        <v>0</v>
      </c>
    </row>
    <row r="33" spans="1:4" ht="15" customHeight="1" x14ac:dyDescent="0.35">
      <c r="A33" s="10" t="s">
        <v>450</v>
      </c>
      <c r="B33" s="5"/>
      <c r="C33" s="6" t="s">
        <v>211</v>
      </c>
      <c r="D33" s="11">
        <f>ep10_denominazione</f>
        <v>0</v>
      </c>
    </row>
    <row r="34" spans="1:4" ht="45" customHeight="1" x14ac:dyDescent="0.35">
      <c r="A34" s="10"/>
      <c r="B34" s="5"/>
      <c r="C34" s="30" t="s">
        <v>481</v>
      </c>
      <c r="D34" s="30"/>
    </row>
    <row r="35" spans="1:4" ht="262.5" customHeight="1" x14ac:dyDescent="0.35">
      <c r="A35" s="15" t="s">
        <v>451</v>
      </c>
      <c r="B35" s="5"/>
      <c r="C35" s="20" t="s">
        <v>430</v>
      </c>
      <c r="D35" s="13" t="s">
        <v>735</v>
      </c>
    </row>
    <row r="36" spans="1:4" ht="15" customHeight="1" x14ac:dyDescent="0.35">
      <c r="A36" s="10"/>
      <c r="B36" s="5"/>
      <c r="C36" s="5"/>
      <c r="D36" s="5"/>
    </row>
    <row r="37" spans="1:4" ht="20" x14ac:dyDescent="0.35">
      <c r="A37" s="10"/>
      <c r="B37" s="5"/>
      <c r="C37" s="26" t="s">
        <v>480</v>
      </c>
      <c r="D37" s="26"/>
    </row>
    <row r="38" spans="1:4" ht="15" customHeight="1" x14ac:dyDescent="0.35">
      <c r="A38" s="10"/>
      <c r="B38" s="5"/>
      <c r="C38" s="5"/>
      <c r="D38" s="5"/>
    </row>
    <row r="39" spans="1:4" ht="15" customHeight="1" x14ac:dyDescent="0.35">
      <c r="A39" s="10" t="s">
        <v>452</v>
      </c>
      <c r="B39" s="5"/>
      <c r="C39" s="6" t="s">
        <v>354</v>
      </c>
      <c r="D39" s="11" t="str">
        <f>spec_secondaria</f>
        <v>TECNOLOGIE_INDUSTRIALI_ABILITANTI</v>
      </c>
    </row>
    <row r="40" spans="1:4" ht="15" customHeight="1" x14ac:dyDescent="0.35">
      <c r="A40" s="10" t="s">
        <v>453</v>
      </c>
      <c r="B40" s="5"/>
      <c r="C40" s="6" t="s">
        <v>357</v>
      </c>
      <c r="D40" s="11" t="str">
        <f>ads2_principale</f>
        <v>TIA4 Materiali avanzati</v>
      </c>
    </row>
    <row r="41" spans="1:4" ht="15" customHeight="1" x14ac:dyDescent="0.35">
      <c r="A41" s="10" t="s">
        <v>454</v>
      </c>
      <c r="B41" s="5"/>
      <c r="C41" s="6" t="s">
        <v>358</v>
      </c>
      <c r="D41" s="11" t="str">
        <f>ads2_secondaria</f>
        <v>TIA8 Tecnologie di produzione avanzata</v>
      </c>
    </row>
    <row r="42" spans="1:4" ht="15" customHeight="1" x14ac:dyDescent="0.35">
      <c r="A42" s="10" t="s">
        <v>455</v>
      </c>
      <c r="B42" s="5"/>
      <c r="C42" s="6" t="s">
        <v>475</v>
      </c>
      <c r="D42" s="11" t="str">
        <f>ads2_terziaria</f>
        <v>TIA2 Biotecnologie industriali</v>
      </c>
    </row>
    <row r="43" spans="1:4" ht="15" customHeight="1" x14ac:dyDescent="0.35">
      <c r="A43" s="10"/>
      <c r="B43" s="5"/>
      <c r="C43" s="5"/>
      <c r="D43" s="5"/>
    </row>
    <row r="44" spans="1:4" ht="15" customHeight="1" x14ac:dyDescent="0.35">
      <c r="A44" s="10" t="s">
        <v>456</v>
      </c>
      <c r="B44" s="5"/>
      <c r="C44" s="6" t="s">
        <v>363</v>
      </c>
      <c r="D44" s="11" t="str">
        <f>l1_tema</f>
        <v>Ingegneri Meccanica</v>
      </c>
    </row>
    <row r="45" spans="1:4" ht="15" customHeight="1" x14ac:dyDescent="0.35">
      <c r="A45" s="10" t="s">
        <v>457</v>
      </c>
      <c r="B45" s="5"/>
      <c r="C45" s="6" t="s">
        <v>364</v>
      </c>
      <c r="D45" s="11" t="str">
        <f>l2_tema</f>
        <v>Ingegneria Gestionale</v>
      </c>
    </row>
    <row r="46" spans="1:4" ht="15" customHeight="1" x14ac:dyDescent="0.35">
      <c r="A46" s="10" t="s">
        <v>458</v>
      </c>
      <c r="B46" s="5"/>
      <c r="C46" s="6" t="s">
        <v>365</v>
      </c>
      <c r="D46" s="11">
        <f>dot_tema</f>
        <v>0</v>
      </c>
    </row>
    <row r="47" spans="1:4" ht="15" customHeight="1" x14ac:dyDescent="0.35">
      <c r="A47" s="10" t="s">
        <v>459</v>
      </c>
      <c r="B47" s="5"/>
      <c r="C47" s="6" t="s">
        <v>366</v>
      </c>
      <c r="D47" s="11">
        <f>m2l_tema</f>
        <v>0</v>
      </c>
    </row>
    <row r="48" spans="1:4" ht="15" customHeight="1" x14ac:dyDescent="0.35">
      <c r="A48" s="10"/>
      <c r="B48" s="5"/>
      <c r="C48" s="5"/>
      <c r="D48" s="5"/>
    </row>
    <row r="49" spans="1:4" ht="60" customHeight="1" x14ac:dyDescent="0.35">
      <c r="A49" s="10"/>
      <c r="B49" s="5"/>
      <c r="C49" s="30" t="s">
        <v>482</v>
      </c>
      <c r="D49" s="30"/>
    </row>
    <row r="50" spans="1:4" ht="262.5" customHeight="1" x14ac:dyDescent="0.35">
      <c r="A50" s="15" t="s">
        <v>460</v>
      </c>
      <c r="B50" s="5"/>
      <c r="C50" s="20" t="s">
        <v>429</v>
      </c>
      <c r="D50" s="13" t="s">
        <v>734</v>
      </c>
    </row>
    <row r="51" spans="1:4" ht="15" customHeight="1" x14ac:dyDescent="0.35">
      <c r="A51" s="10"/>
      <c r="B51" s="5"/>
      <c r="C51" s="5"/>
      <c r="D51" s="5"/>
    </row>
    <row r="52" spans="1:4" ht="15" customHeight="1" x14ac:dyDescent="0.35">
      <c r="A52" s="10" t="s">
        <v>461</v>
      </c>
      <c r="B52" s="5"/>
      <c r="C52" s="6" t="s">
        <v>367</v>
      </c>
      <c r="D52" s="11" t="str">
        <f>ep1_denominazione</f>
        <v>Myrthos Engineering Srl</v>
      </c>
    </row>
    <row r="53" spans="1:4" ht="15" customHeight="1" x14ac:dyDescent="0.35">
      <c r="A53" s="10" t="s">
        <v>462</v>
      </c>
      <c r="B53" s="5"/>
      <c r="C53" s="6" t="s">
        <v>368</v>
      </c>
      <c r="D53" s="11" t="str">
        <f>ep2_denominazione</f>
        <v>Tecnidro Srl</v>
      </c>
    </row>
    <row r="54" spans="1:4" ht="15" customHeight="1" x14ac:dyDescent="0.35">
      <c r="A54" s="10" t="s">
        <v>463</v>
      </c>
      <c r="B54" s="5"/>
      <c r="C54" s="6" t="s">
        <v>369</v>
      </c>
      <c r="D54" s="11" t="str">
        <f>ep3_denominazione</f>
        <v>ITI SRL</v>
      </c>
    </row>
    <row r="55" spans="1:4" ht="15" customHeight="1" x14ac:dyDescent="0.35">
      <c r="A55" s="10" t="s">
        <v>464</v>
      </c>
      <c r="B55" s="5"/>
      <c r="C55" s="6" t="s">
        <v>370</v>
      </c>
      <c r="D55" s="11" t="str">
        <f>ep4_denominazione</f>
        <v>Precision Metric Lab Srl</v>
      </c>
    </row>
    <row r="56" spans="1:4" ht="15" customHeight="1" x14ac:dyDescent="0.35">
      <c r="A56" s="10" t="s">
        <v>465</v>
      </c>
      <c r="B56" s="5"/>
      <c r="C56" s="6" t="s">
        <v>371</v>
      </c>
      <c r="D56" s="11" t="str">
        <f>ep5_denominazione</f>
        <v>HIDROCONTA Sa</v>
      </c>
    </row>
    <row r="57" spans="1:4" ht="15" customHeight="1" x14ac:dyDescent="0.35">
      <c r="A57" s="10" t="s">
        <v>466</v>
      </c>
      <c r="B57" s="5"/>
      <c r="C57" s="6" t="s">
        <v>372</v>
      </c>
      <c r="D57" s="11">
        <f>ep6_denominazione</f>
        <v>0</v>
      </c>
    </row>
    <row r="58" spans="1:4" ht="15" customHeight="1" x14ac:dyDescent="0.35">
      <c r="A58" s="10" t="s">
        <v>467</v>
      </c>
      <c r="B58" s="5"/>
      <c r="C58" s="6" t="s">
        <v>373</v>
      </c>
      <c r="D58" s="11">
        <f>ep7_denominazione</f>
        <v>0</v>
      </c>
    </row>
    <row r="59" spans="1:4" ht="15" customHeight="1" x14ac:dyDescent="0.35">
      <c r="A59" s="10" t="s">
        <v>468</v>
      </c>
      <c r="B59" s="5"/>
      <c r="C59" s="6" t="s">
        <v>374</v>
      </c>
      <c r="D59" s="11">
        <f>ep8_denominazione</f>
        <v>0</v>
      </c>
    </row>
    <row r="60" spans="1:4" ht="15" customHeight="1" x14ac:dyDescent="0.35">
      <c r="A60" s="10" t="s">
        <v>469</v>
      </c>
      <c r="B60" s="5"/>
      <c r="C60" s="6" t="s">
        <v>375</v>
      </c>
      <c r="D60" s="11">
        <f>ep9_denominazione</f>
        <v>0</v>
      </c>
    </row>
    <row r="61" spans="1:4" ht="15" customHeight="1" x14ac:dyDescent="0.35">
      <c r="A61" s="10" t="s">
        <v>470</v>
      </c>
      <c r="B61" s="5"/>
      <c r="C61" s="6" t="s">
        <v>211</v>
      </c>
      <c r="D61" s="11">
        <f>ep10_denominazione</f>
        <v>0</v>
      </c>
    </row>
    <row r="62" spans="1:4" ht="15" customHeight="1" x14ac:dyDescent="0.35">
      <c r="A62" s="10"/>
      <c r="B62" s="5"/>
      <c r="C62" s="5"/>
      <c r="D62" s="5"/>
    </row>
    <row r="63" spans="1:4" ht="60" customHeight="1" x14ac:dyDescent="0.35">
      <c r="A63" s="10"/>
      <c r="B63" s="5"/>
      <c r="C63" s="30" t="s">
        <v>483</v>
      </c>
      <c r="D63" s="30"/>
    </row>
    <row r="64" spans="1:4" ht="262.5" customHeight="1" x14ac:dyDescent="0.35">
      <c r="A64" s="15" t="s">
        <v>471</v>
      </c>
      <c r="B64" s="5"/>
      <c r="C64" s="20" t="s">
        <v>430</v>
      </c>
      <c r="D64" s="14" t="s">
        <v>735</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8" t="s">
        <v>292</v>
      </c>
    </row>
    <row r="2" spans="1:7" ht="15" customHeight="1" x14ac:dyDescent="0.35">
      <c r="A2" s="1" t="s">
        <v>51</v>
      </c>
      <c r="B2" s="1" t="s">
        <v>0</v>
      </c>
      <c r="C2" s="1" t="s">
        <v>114</v>
      </c>
      <c r="D2" s="1" t="s">
        <v>319</v>
      </c>
      <c r="E2" s="1" t="s">
        <v>140</v>
      </c>
      <c r="F2" s="1" t="s">
        <v>199</v>
      </c>
      <c r="G2" s="19" t="s">
        <v>326</v>
      </c>
    </row>
    <row r="3" spans="1:7" ht="15" customHeight="1" x14ac:dyDescent="0.35">
      <c r="A3" s="1" t="s">
        <v>5</v>
      </c>
      <c r="B3" s="1" t="s">
        <v>1</v>
      </c>
      <c r="C3" s="1" t="s">
        <v>113</v>
      </c>
      <c r="D3" s="1" t="s">
        <v>320</v>
      </c>
      <c r="E3" s="1" t="s">
        <v>141</v>
      </c>
      <c r="F3" s="1" t="s">
        <v>200</v>
      </c>
      <c r="G3" s="19" t="s">
        <v>325</v>
      </c>
    </row>
    <row r="4" spans="1:7" ht="15" customHeight="1" x14ac:dyDescent="0.35">
      <c r="A4" s="1" t="s">
        <v>53</v>
      </c>
      <c r="B4" s="1" t="s">
        <v>52</v>
      </c>
      <c r="D4" s="1" t="s">
        <v>321</v>
      </c>
      <c r="F4" s="1" t="s">
        <v>201</v>
      </c>
      <c r="G4" s="19" t="s">
        <v>323</v>
      </c>
    </row>
    <row r="5" spans="1:7" ht="15" customHeight="1" x14ac:dyDescent="0.35">
      <c r="A5" s="1" t="s">
        <v>54</v>
      </c>
      <c r="B5" s="1" t="s">
        <v>2</v>
      </c>
      <c r="D5" s="1" t="s">
        <v>322</v>
      </c>
      <c r="F5" s="1" t="s">
        <v>206</v>
      </c>
      <c r="G5" s="19" t="s">
        <v>324</v>
      </c>
    </row>
    <row r="6" spans="1:7" ht="15" customHeight="1" x14ac:dyDescent="0.35">
      <c r="A6" s="1" t="s">
        <v>55</v>
      </c>
      <c r="B6" s="1" t="s">
        <v>3</v>
      </c>
      <c r="F6" s="1" t="s">
        <v>205</v>
      </c>
    </row>
    <row r="7" spans="1:7" ht="15" customHeight="1" x14ac:dyDescent="0.35">
      <c r="A7" s="1" t="s">
        <v>56</v>
      </c>
      <c r="B7" s="1" t="s">
        <v>4</v>
      </c>
      <c r="D7" s="2" t="s">
        <v>388</v>
      </c>
      <c r="F7" s="1" t="s">
        <v>204</v>
      </c>
      <c r="G7" s="18" t="s">
        <v>303</v>
      </c>
    </row>
    <row r="8" spans="1:7" ht="15" customHeight="1" x14ac:dyDescent="0.35">
      <c r="A8" s="1" t="s">
        <v>57</v>
      </c>
      <c r="B8" s="1" t="s">
        <v>6</v>
      </c>
      <c r="D8" s="1" t="s">
        <v>392</v>
      </c>
      <c r="F8" s="1" t="s">
        <v>203</v>
      </c>
      <c r="G8" s="19" t="s">
        <v>304</v>
      </c>
    </row>
    <row r="9" spans="1:7" ht="15" customHeight="1" x14ac:dyDescent="0.35">
      <c r="A9" s="1" t="s">
        <v>58</v>
      </c>
      <c r="B9" s="1" t="s">
        <v>7</v>
      </c>
      <c r="D9" s="1" t="s">
        <v>393</v>
      </c>
      <c r="G9" s="19" t="s">
        <v>305</v>
      </c>
    </row>
    <row r="10" spans="1:7" ht="15" customHeight="1" x14ac:dyDescent="0.35">
      <c r="A10" s="1" t="s">
        <v>59</v>
      </c>
      <c r="B10" s="1" t="s">
        <v>8</v>
      </c>
      <c r="D10" s="1" t="s">
        <v>394</v>
      </c>
      <c r="F10" s="2" t="s">
        <v>347</v>
      </c>
      <c r="G10" s="19" t="s">
        <v>306</v>
      </c>
    </row>
    <row r="11" spans="1:7" ht="15" customHeight="1" x14ac:dyDescent="0.35">
      <c r="A11" s="1" t="s">
        <v>669</v>
      </c>
      <c r="B11" s="1" t="s">
        <v>652</v>
      </c>
      <c r="F11" s="1" t="s">
        <v>349</v>
      </c>
      <c r="G11" s="19" t="s">
        <v>307</v>
      </c>
    </row>
    <row r="12" spans="1:7" ht="15" customHeight="1" x14ac:dyDescent="0.35">
      <c r="A12" s="1" t="s">
        <v>657</v>
      </c>
      <c r="B12" s="1" t="s">
        <v>9</v>
      </c>
      <c r="D12" s="2" t="s">
        <v>485</v>
      </c>
      <c r="F12" s="1" t="s">
        <v>350</v>
      </c>
      <c r="G12" s="19" t="s">
        <v>308</v>
      </c>
    </row>
    <row r="13" spans="1:7" ht="15" customHeight="1" x14ac:dyDescent="0.35">
      <c r="B13" s="1" t="s">
        <v>10</v>
      </c>
      <c r="D13" s="1" t="s">
        <v>486</v>
      </c>
      <c r="F13" s="1" t="s">
        <v>351</v>
      </c>
    </row>
    <row r="14" spans="1:7" ht="15" customHeight="1" x14ac:dyDescent="0.35">
      <c r="B14" s="1" t="s">
        <v>11</v>
      </c>
      <c r="D14" s="1" t="s">
        <v>487</v>
      </c>
      <c r="F14" s="1" t="s">
        <v>352</v>
      </c>
      <c r="G14" s="18" t="s">
        <v>293</v>
      </c>
    </row>
    <row r="15" spans="1:7" ht="15" customHeight="1" x14ac:dyDescent="0.35">
      <c r="B15" s="1" t="s">
        <v>12</v>
      </c>
      <c r="G15" s="19" t="s">
        <v>294</v>
      </c>
    </row>
    <row r="16" spans="1:7" ht="15" customHeight="1" x14ac:dyDescent="0.35">
      <c r="B16" s="1" t="s">
        <v>13</v>
      </c>
      <c r="D16" s="2" t="s">
        <v>489</v>
      </c>
      <c r="F16" s="2" t="s">
        <v>389</v>
      </c>
      <c r="G16" s="19" t="s">
        <v>295</v>
      </c>
    </row>
    <row r="17" spans="2:7" ht="15" customHeight="1" x14ac:dyDescent="0.35">
      <c r="B17" s="1" t="s">
        <v>14</v>
      </c>
      <c r="D17" s="1" t="s">
        <v>353</v>
      </c>
      <c r="F17" s="1" t="s">
        <v>395</v>
      </c>
      <c r="G17" s="19" t="s">
        <v>296</v>
      </c>
    </row>
    <row r="18" spans="2:7" ht="15" customHeight="1" x14ac:dyDescent="0.35">
      <c r="B18" s="1" t="s">
        <v>15</v>
      </c>
      <c r="D18" s="1" t="s">
        <v>354</v>
      </c>
      <c r="F18" s="1" t="s">
        <v>676</v>
      </c>
      <c r="G18" s="19"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8" t="s">
        <v>311</v>
      </c>
    </row>
    <row r="29" spans="2:7" ht="15" customHeight="1" x14ac:dyDescent="0.35">
      <c r="B29" s="1" t="s">
        <v>22</v>
      </c>
      <c r="G29" s="19" t="s">
        <v>312</v>
      </c>
    </row>
    <row r="30" spans="2:7" ht="15" customHeight="1" x14ac:dyDescent="0.35">
      <c r="B30" s="1" t="s">
        <v>23</v>
      </c>
      <c r="G30" s="19" t="s">
        <v>313</v>
      </c>
    </row>
    <row r="31" spans="2:7" ht="15" customHeight="1" x14ac:dyDescent="0.35">
      <c r="B31" s="1" t="s">
        <v>24</v>
      </c>
      <c r="G31" s="19" t="s">
        <v>314</v>
      </c>
    </row>
    <row r="32" spans="2:7" ht="15" customHeight="1" x14ac:dyDescent="0.35">
      <c r="B32" s="1" t="s">
        <v>25</v>
      </c>
      <c r="G32" s="19" t="s">
        <v>315</v>
      </c>
    </row>
    <row r="33" spans="2:7" ht="15" customHeight="1" x14ac:dyDescent="0.35">
      <c r="B33" s="1" t="s">
        <v>26</v>
      </c>
      <c r="G33" s="19" t="s">
        <v>316</v>
      </c>
    </row>
    <row r="34" spans="2:7" ht="15" customHeight="1" x14ac:dyDescent="0.35">
      <c r="B34" s="1" t="s">
        <v>27</v>
      </c>
      <c r="G34" s="19" t="s">
        <v>317</v>
      </c>
    </row>
    <row r="35" spans="2:7" ht="15" customHeight="1" x14ac:dyDescent="0.35">
      <c r="B35" s="1" t="s">
        <v>28</v>
      </c>
      <c r="G35" s="19"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1" t="s">
        <v>43</v>
      </c>
    </row>
    <row r="51" spans="2:2" ht="15" customHeight="1" x14ac:dyDescent="0.35">
      <c r="B51" s="1" t="s">
        <v>44</v>
      </c>
    </row>
    <row r="52" spans="2:2" ht="15" customHeight="1" x14ac:dyDescent="0.35">
      <c r="B52" s="1" t="s">
        <v>45</v>
      </c>
    </row>
    <row r="53" spans="2:2" ht="15" customHeight="1" x14ac:dyDescent="0.35">
      <c r="B53" s="1" t="s">
        <v>46</v>
      </c>
    </row>
    <row r="54" spans="2:2" ht="15" customHeight="1" x14ac:dyDescent="0.35">
      <c r="B54" s="1" t="s">
        <v>47</v>
      </c>
    </row>
    <row r="55" spans="2:2" ht="15" customHeight="1" x14ac:dyDescent="0.35">
      <c r="B55" s="1" t="s">
        <v>48</v>
      </c>
    </row>
    <row r="56" spans="2:2" ht="15" customHeight="1" x14ac:dyDescent="0.35">
      <c r="B56" s="1" t="s">
        <v>49</v>
      </c>
    </row>
    <row r="57" spans="2:2" ht="15" customHeight="1" x14ac:dyDescent="0.35">
      <c r="B57" s="1" t="s">
        <v>50</v>
      </c>
    </row>
    <row r="58" spans="2:2" ht="15" customHeight="1" x14ac:dyDescent="0.35">
      <c r="B58" s="1" t="s">
        <v>666</v>
      </c>
    </row>
    <row r="59" spans="2:2" ht="15" customHeight="1" x14ac:dyDescent="0.35">
      <c r="B59" s="1" t="s">
        <v>667</v>
      </c>
    </row>
    <row r="60" spans="2:2" ht="15" customHeight="1" x14ac:dyDescent="0.35">
      <c r="B60" s="1" t="s">
        <v>668</v>
      </c>
    </row>
    <row r="61" spans="2:2" ht="15" customHeight="1" x14ac:dyDescent="0.35">
      <c r="B61" s="1" t="s">
        <v>662</v>
      </c>
    </row>
    <row r="62" spans="2:2" ht="15" customHeight="1" x14ac:dyDescent="0.35">
      <c r="B62" s="1" t="s">
        <v>659</v>
      </c>
    </row>
    <row r="63" spans="2:2" ht="15" customHeight="1" x14ac:dyDescent="0.35">
      <c r="B63" s="1" t="s">
        <v>664</v>
      </c>
    </row>
    <row r="64" spans="2:2" ht="15" customHeight="1" x14ac:dyDescent="0.35">
      <c r="B64" s="1" t="s">
        <v>663</v>
      </c>
    </row>
    <row r="65" spans="2:2" ht="15" customHeight="1" x14ac:dyDescent="0.35">
      <c r="B65" s="1" t="s">
        <v>665</v>
      </c>
    </row>
  </sheetData>
  <sortState xmlns:xlrd2="http://schemas.microsoft.com/office/spreadsheetml/2017/richdata2"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X2"/>
  <sheetViews>
    <sheetView workbookViewId="0">
      <selection activeCell="A2" sqref="A2"/>
    </sheetView>
  </sheetViews>
  <sheetFormatPr defaultColWidth="9.1796875" defaultRowHeight="15" customHeight="1" x14ac:dyDescent="0.35"/>
  <cols>
    <col min="1" max="1" width="6.26953125" style="1" bestFit="1" customWidth="1"/>
    <col min="2" max="2" width="9.7265625" style="1" bestFit="1" customWidth="1"/>
    <col min="3" max="3" width="6.26953125" style="1" bestFit="1" customWidth="1"/>
    <col min="4" max="4" width="15.1796875" style="1" bestFit="1" customWidth="1"/>
    <col min="5" max="5" width="18.1796875" style="1" bestFit="1" customWidth="1"/>
    <col min="6" max="6" width="19.1796875" style="1" bestFit="1" customWidth="1"/>
    <col min="7" max="7" width="14.54296875" style="1" bestFit="1" customWidth="1"/>
    <col min="8" max="8" width="20.81640625" style="1" bestFit="1" customWidth="1"/>
    <col min="9" max="9" width="16.7265625" style="1" bestFit="1" customWidth="1"/>
    <col min="10" max="10" width="20.54296875" style="1" bestFit="1" customWidth="1"/>
    <col min="11" max="11" width="21.7265625" style="1" bestFit="1" customWidth="1"/>
    <col min="12" max="12" width="20.453125" style="1" bestFit="1" customWidth="1"/>
    <col min="13" max="13" width="16.26953125" style="1" bestFit="1" customWidth="1"/>
    <col min="14" max="14" width="20.1796875" style="1" bestFit="1" customWidth="1"/>
    <col min="15" max="15" width="21.1796875" style="1" bestFit="1" customWidth="1"/>
    <col min="16" max="16" width="23.7265625" style="1" bestFit="1" customWidth="1"/>
    <col min="17" max="17" width="10.7265625" style="1" bestFit="1" customWidth="1"/>
    <col min="18" max="18" width="21.7265625" style="1" bestFit="1" customWidth="1"/>
    <col min="19" max="19" width="9" style="1" bestFit="1" customWidth="1"/>
    <col min="20" max="20" width="9.26953125" style="1" bestFit="1" customWidth="1"/>
    <col min="21" max="21" width="4.453125" style="1" bestFit="1" customWidth="1"/>
    <col min="22" max="22" width="6.7265625" style="1" bestFit="1" customWidth="1"/>
    <col min="23" max="23" width="4.7265625" style="1" bestFit="1" customWidth="1"/>
    <col min="24" max="24" width="13.81640625" style="1" bestFit="1" customWidth="1"/>
    <col min="25" max="25" width="23" style="1" bestFit="1" customWidth="1"/>
    <col min="26" max="26" width="12.26953125" style="1" bestFit="1" customWidth="1"/>
    <col min="27" max="27" width="23" style="1" bestFit="1" customWidth="1"/>
    <col min="28" max="28" width="12.26953125" style="1" bestFit="1" customWidth="1"/>
    <col min="29" max="29" width="23" style="1" bestFit="1" customWidth="1"/>
    <col min="30" max="30" width="12.26953125" style="1" bestFit="1" customWidth="1"/>
    <col min="31" max="31" width="27.1796875" style="1" bestFit="1" customWidth="1"/>
    <col min="32" max="32" width="26.26953125" style="1" bestFit="1" customWidth="1"/>
    <col min="33" max="33" width="27.1796875" style="1" bestFit="1" customWidth="1"/>
    <col min="34" max="34" width="24.54296875" style="1" bestFit="1" customWidth="1"/>
    <col min="35" max="35" width="28" style="1" bestFit="1" customWidth="1"/>
    <col min="36" max="36" width="26.26953125" style="1" bestFit="1" customWidth="1"/>
    <col min="37" max="37" width="27.1796875" style="1" bestFit="1" customWidth="1"/>
    <col min="38" max="38" width="24.54296875" style="1" bestFit="1" customWidth="1"/>
    <col min="39" max="39" width="18.1796875" style="1" bestFit="1" customWidth="1"/>
    <col min="40" max="40" width="16.26953125" style="1" bestFit="1" customWidth="1"/>
    <col min="41" max="41" width="21.453125" style="1" bestFit="1" customWidth="1"/>
    <col min="42" max="42" width="13.54296875" style="1" bestFit="1" customWidth="1"/>
    <col min="43" max="43" width="21.81640625" style="1" bestFit="1" customWidth="1"/>
    <col min="44" max="44" width="22.453125" style="1" bestFit="1" customWidth="1"/>
    <col min="45" max="45" width="32.7265625" style="1" bestFit="1" customWidth="1"/>
    <col min="46" max="46" width="23" style="1" bestFit="1" customWidth="1"/>
    <col min="47" max="47" width="15.1796875" style="1" bestFit="1" customWidth="1"/>
    <col min="48" max="48" width="23.453125" style="1" bestFit="1" customWidth="1"/>
    <col min="49" max="49" width="18.1796875" style="1" bestFit="1" customWidth="1"/>
    <col min="50" max="50" width="16.26953125" style="1" bestFit="1" customWidth="1"/>
    <col min="51" max="51" width="21.453125" style="1" bestFit="1" customWidth="1"/>
    <col min="52" max="52" width="13.54296875" style="1" bestFit="1" customWidth="1"/>
    <col min="53" max="53" width="21.81640625" style="1" bestFit="1" customWidth="1"/>
    <col min="54" max="54" width="22.453125" style="1" bestFit="1" customWidth="1"/>
    <col min="55" max="55" width="32.7265625" style="1" bestFit="1" customWidth="1"/>
    <col min="56" max="56" width="23" style="1" bestFit="1" customWidth="1"/>
    <col min="57" max="57" width="15.1796875" style="1" bestFit="1" customWidth="1"/>
    <col min="58" max="58" width="23.453125" style="1" bestFit="1" customWidth="1"/>
    <col min="59" max="59" width="17.453125" style="1" bestFit="1" customWidth="1"/>
    <col min="60" max="60" width="20.453125" style="1" bestFit="1" customWidth="1"/>
    <col min="61" max="61" width="12.54296875" style="1" bestFit="1" customWidth="1"/>
    <col min="62" max="62" width="20.81640625" style="1" bestFit="1" customWidth="1"/>
    <col min="63" max="63" width="21.54296875" style="1" bestFit="1" customWidth="1"/>
    <col min="64" max="64" width="15.26953125" style="1" bestFit="1" customWidth="1"/>
    <col min="65" max="65" width="20.7265625" style="1" bestFit="1" customWidth="1"/>
    <col min="66" max="66" width="12.81640625" style="1" bestFit="1" customWidth="1"/>
    <col min="67" max="67" width="21.1796875" style="1" bestFit="1" customWidth="1"/>
    <col min="68" max="68" width="21.81640625" style="1" bestFit="1" customWidth="1"/>
    <col min="69" max="69" width="30.7265625" style="1" bestFit="1" customWidth="1"/>
    <col min="70" max="70" width="29" style="1" bestFit="1" customWidth="1"/>
    <col min="71" max="71" width="39.81640625" style="1" bestFit="1" customWidth="1"/>
    <col min="72" max="72" width="34.453125" style="1" bestFit="1" customWidth="1"/>
    <col min="73" max="73" width="35.453125" style="1" bestFit="1" customWidth="1"/>
    <col min="74" max="74" width="23.453125" style="1" bestFit="1" customWidth="1"/>
    <col min="75" max="75" width="22.1796875" style="1" bestFit="1" customWidth="1"/>
    <col min="76" max="76" width="22" style="1" bestFit="1" customWidth="1"/>
    <col min="77" max="77" width="16.26953125" style="1" bestFit="1" customWidth="1"/>
    <col min="78" max="78" width="35.26953125" style="1" bestFit="1" customWidth="1"/>
    <col min="79" max="79" width="28.7265625" style="1" bestFit="1" customWidth="1"/>
    <col min="80" max="80" width="30.7265625" style="1" bestFit="1" customWidth="1"/>
    <col min="81" max="81" width="29" style="1" bestFit="1" customWidth="1"/>
    <col min="82" max="82" width="39.81640625" style="1" bestFit="1" customWidth="1"/>
    <col min="83" max="83" width="34.453125" style="1" bestFit="1" customWidth="1"/>
    <col min="84" max="84" width="35.453125" style="1" bestFit="1" customWidth="1"/>
    <col min="85" max="85" width="23.453125" style="1" bestFit="1" customWidth="1"/>
    <col min="86" max="86" width="22.1796875" style="1" bestFit="1" customWidth="1"/>
    <col min="87" max="87" width="22" style="1" bestFit="1" customWidth="1"/>
    <col min="88" max="88" width="16.26953125" style="1" bestFit="1" customWidth="1"/>
    <col min="89" max="89" width="35.26953125" style="1" bestFit="1" customWidth="1"/>
    <col min="90" max="90" width="28.7265625" style="1" bestFit="1" customWidth="1"/>
    <col min="91" max="91" width="30.7265625" style="1" bestFit="1" customWidth="1"/>
    <col min="92" max="92" width="29" style="1" bestFit="1" customWidth="1"/>
    <col min="93" max="93" width="39.81640625" style="1" bestFit="1" customWidth="1"/>
    <col min="94" max="94" width="34.453125" style="1" bestFit="1" customWidth="1"/>
    <col min="95" max="95" width="35.453125" style="1" bestFit="1" customWidth="1"/>
    <col min="96" max="96" width="23.453125" style="1" bestFit="1" customWidth="1"/>
    <col min="97" max="97" width="22.1796875" style="1" bestFit="1" customWidth="1"/>
    <col min="98" max="98" width="22" style="1" bestFit="1" customWidth="1"/>
    <col min="99" max="99" width="16.26953125" style="1" bestFit="1" customWidth="1"/>
    <col min="100" max="100" width="35.26953125" style="1" bestFit="1" customWidth="1"/>
    <col min="101" max="101" width="28.7265625" style="1" bestFit="1" customWidth="1"/>
    <col min="102" max="102" width="30.7265625" style="1" bestFit="1" customWidth="1"/>
    <col min="103" max="103" width="29" style="1" bestFit="1" customWidth="1"/>
    <col min="104" max="104" width="39.81640625" style="1" bestFit="1" customWidth="1"/>
    <col min="105" max="105" width="34.453125" style="1" bestFit="1" customWidth="1"/>
    <col min="106" max="106" width="35.453125" style="1" bestFit="1" customWidth="1"/>
    <col min="107" max="107" width="23.453125" style="1" bestFit="1" customWidth="1"/>
    <col min="108" max="108" width="22.1796875" style="1" bestFit="1" customWidth="1"/>
    <col min="109" max="109" width="22" style="1" bestFit="1" customWidth="1"/>
    <col min="110" max="110" width="16.26953125" style="1" bestFit="1" customWidth="1"/>
    <col min="111" max="111" width="35.26953125" style="1" bestFit="1" customWidth="1"/>
    <col min="112" max="112" width="28.7265625" style="1" bestFit="1" customWidth="1"/>
    <col min="113" max="113" width="30.7265625" style="1" bestFit="1" customWidth="1"/>
    <col min="114" max="114" width="29" style="1" bestFit="1" customWidth="1"/>
    <col min="115" max="115" width="39.81640625" style="1" bestFit="1" customWidth="1"/>
    <col min="116" max="116" width="34.453125" style="1" bestFit="1" customWidth="1"/>
    <col min="117" max="117" width="35.453125" style="1" bestFit="1" customWidth="1"/>
    <col min="118" max="118" width="23.453125" style="1" bestFit="1" customWidth="1"/>
    <col min="119" max="119" width="22.1796875" style="1" bestFit="1" customWidth="1"/>
    <col min="120" max="120" width="22" style="1" bestFit="1" customWidth="1"/>
    <col min="121" max="121" width="16.26953125" style="1" bestFit="1" customWidth="1"/>
    <col min="122" max="122" width="35.26953125" style="1" bestFit="1" customWidth="1"/>
    <col min="123" max="123" width="28.7265625" style="1" bestFit="1" customWidth="1"/>
    <col min="124" max="124" width="30.7265625" style="1" bestFit="1" customWidth="1"/>
    <col min="125" max="125" width="29" style="1" bestFit="1" customWidth="1"/>
    <col min="126" max="126" width="39.81640625" style="1" bestFit="1" customWidth="1"/>
    <col min="127" max="127" width="34.453125" style="1" bestFit="1" customWidth="1"/>
    <col min="128" max="128" width="35.453125" style="1" bestFit="1" customWidth="1"/>
    <col min="129" max="129" width="23.453125" style="1" bestFit="1" customWidth="1"/>
    <col min="130" max="130" width="22.1796875" style="1" bestFit="1" customWidth="1"/>
    <col min="131" max="131" width="22" style="1" bestFit="1" customWidth="1"/>
    <col min="132" max="132" width="16.26953125" style="1" bestFit="1" customWidth="1"/>
    <col min="133" max="133" width="35.26953125" style="1" bestFit="1" customWidth="1"/>
    <col min="134" max="134" width="28.7265625" style="1" bestFit="1" customWidth="1"/>
    <col min="135" max="135" width="30.7265625" style="1" bestFit="1" customWidth="1"/>
    <col min="136" max="136" width="29" style="1" bestFit="1" customWidth="1"/>
    <col min="137" max="137" width="39.81640625" style="1" bestFit="1" customWidth="1"/>
    <col min="138" max="138" width="34.453125" style="1" bestFit="1" customWidth="1"/>
    <col min="139" max="139" width="35.453125" style="1" bestFit="1" customWidth="1"/>
    <col min="140" max="140" width="23.453125" style="1" bestFit="1" customWidth="1"/>
    <col min="141" max="141" width="22.1796875" style="1" bestFit="1" customWidth="1"/>
    <col min="142" max="142" width="22" style="1" bestFit="1" customWidth="1"/>
    <col min="143" max="143" width="16.26953125" style="1" bestFit="1" customWidth="1"/>
    <col min="144" max="144" width="35.26953125" style="1" bestFit="1" customWidth="1"/>
    <col min="145" max="145" width="28.7265625" style="1" bestFit="1" customWidth="1"/>
    <col min="146" max="146" width="30.7265625" style="1" bestFit="1" customWidth="1"/>
    <col min="147" max="147" width="29" style="1" bestFit="1" customWidth="1"/>
    <col min="148" max="148" width="39.81640625" style="1" bestFit="1" customWidth="1"/>
    <col min="149" max="149" width="34.453125" style="1" bestFit="1" customWidth="1"/>
    <col min="150" max="150" width="35.453125" style="1" bestFit="1" customWidth="1"/>
    <col min="151" max="151" width="23.453125" style="1" bestFit="1" customWidth="1"/>
    <col min="152" max="152" width="22.1796875" style="1" bestFit="1" customWidth="1"/>
    <col min="153" max="153" width="22" style="1" bestFit="1" customWidth="1"/>
    <col min="154" max="154" width="16.26953125" style="1" bestFit="1" customWidth="1"/>
    <col min="155" max="155" width="35.26953125" style="1" bestFit="1" customWidth="1"/>
    <col min="156" max="156" width="28.7265625" style="1" bestFit="1" customWidth="1"/>
    <col min="157" max="157" width="30.7265625" style="1" bestFit="1" customWidth="1"/>
    <col min="158" max="158" width="29" style="1" bestFit="1" customWidth="1"/>
    <col min="159" max="159" width="39.81640625" style="1" bestFit="1" customWidth="1"/>
    <col min="160" max="160" width="34.453125" style="1" bestFit="1" customWidth="1"/>
    <col min="161" max="161" width="35.453125" style="1" bestFit="1" customWidth="1"/>
    <col min="162" max="162" width="23.453125" style="1" bestFit="1" customWidth="1"/>
    <col min="163" max="163" width="22.1796875" style="1" bestFit="1" customWidth="1"/>
    <col min="164" max="164" width="22" style="1" bestFit="1" customWidth="1"/>
    <col min="165" max="165" width="16.26953125" style="1" bestFit="1" customWidth="1"/>
    <col min="166" max="166" width="35.26953125" style="1" bestFit="1" customWidth="1"/>
    <col min="167" max="167" width="28.7265625" style="1" bestFit="1" customWidth="1"/>
    <col min="168" max="168" width="31.7265625" style="1" bestFit="1" customWidth="1"/>
    <col min="169" max="169" width="30.1796875" style="1" bestFit="1" customWidth="1"/>
    <col min="170" max="170" width="40.81640625" style="1" bestFit="1" customWidth="1"/>
    <col min="171" max="171" width="35.453125" style="1" bestFit="1" customWidth="1"/>
    <col min="172" max="172" width="36.453125" style="1" bestFit="1" customWidth="1"/>
    <col min="173" max="173" width="24.453125" style="1" bestFit="1" customWidth="1"/>
    <col min="174" max="174" width="23.1796875" style="1" bestFit="1" customWidth="1"/>
    <col min="175" max="175" width="23" style="1" bestFit="1" customWidth="1"/>
    <col min="176" max="176" width="17.453125" style="1" bestFit="1" customWidth="1"/>
    <col min="177" max="177" width="36.26953125" style="1" bestFit="1" customWidth="1"/>
    <col min="178" max="178" width="29.81640625" style="1" bestFit="1" customWidth="1"/>
    <col min="179" max="179" width="20.54296875" style="1" bestFit="1" customWidth="1"/>
    <col min="180" max="180" width="12.7265625" style="1" bestFit="1" customWidth="1"/>
    <col min="181" max="181" width="14.81640625" style="1" bestFit="1" customWidth="1"/>
    <col min="182" max="182" width="21.1796875" style="1" bestFit="1" customWidth="1"/>
    <col min="183" max="183" width="38.26953125" style="1" bestFit="1" customWidth="1"/>
    <col min="184" max="184" width="11" style="1" bestFit="1" customWidth="1"/>
    <col min="185" max="185" width="31.26953125" style="1" bestFit="1" customWidth="1"/>
    <col min="186" max="186" width="44" style="1" bestFit="1" customWidth="1"/>
    <col min="187" max="187" width="20.54296875" style="1" bestFit="1" customWidth="1"/>
    <col min="188" max="188" width="12.7265625" style="1" bestFit="1" customWidth="1"/>
    <col min="189" max="189" width="14.81640625" style="1" bestFit="1" customWidth="1"/>
    <col min="190" max="190" width="21.1796875" style="1" bestFit="1" customWidth="1"/>
    <col min="191" max="191" width="38.26953125" style="1" bestFit="1" customWidth="1"/>
    <col min="192" max="192" width="11" style="1" bestFit="1" customWidth="1"/>
    <col min="193" max="193" width="31.26953125" style="1" bestFit="1" customWidth="1"/>
    <col min="194" max="194" width="44" style="1" bestFit="1" customWidth="1"/>
    <col min="195" max="195" width="20.54296875" style="1" bestFit="1" customWidth="1"/>
    <col min="196" max="196" width="12.7265625" style="1" bestFit="1" customWidth="1"/>
    <col min="197" max="197" width="14.81640625" style="1" bestFit="1" customWidth="1"/>
    <col min="198" max="198" width="21.1796875" style="1" bestFit="1" customWidth="1"/>
    <col min="199" max="199" width="38.26953125" style="1" bestFit="1" customWidth="1"/>
    <col min="200" max="200" width="11" style="1" bestFit="1" customWidth="1"/>
    <col min="201" max="201" width="31.26953125" style="1" bestFit="1" customWidth="1"/>
    <col min="202" max="202" width="44" style="1" bestFit="1" customWidth="1"/>
    <col min="203" max="203" width="33.54296875" style="1" bestFit="1" customWidth="1"/>
    <col min="204" max="204" width="40.7265625" style="1" bestFit="1" customWidth="1"/>
    <col min="205" max="205" width="33.54296875" style="1" bestFit="1" customWidth="1"/>
    <col min="206" max="206" width="40.7265625" style="1" bestFit="1" customWidth="1"/>
    <col min="207" max="16384" width="9.1796875" style="1"/>
  </cols>
  <sheetData>
    <row r="1" spans="1:206" ht="15" customHeight="1" x14ac:dyDescent="0.35">
      <c r="A1" s="6" t="s">
        <v>60</v>
      </c>
      <c r="B1" s="6" t="s">
        <v>61</v>
      </c>
      <c r="C1" s="6" t="s">
        <v>112</v>
      </c>
      <c r="D1" s="6" t="s">
        <v>62</v>
      </c>
      <c r="E1" s="6" t="s">
        <v>63</v>
      </c>
      <c r="F1" s="6" t="s">
        <v>496</v>
      </c>
      <c r="G1" s="6" t="s">
        <v>497</v>
      </c>
      <c r="H1" s="6" t="s">
        <v>66</v>
      </c>
      <c r="I1" s="6" t="s">
        <v>65</v>
      </c>
      <c r="J1" s="6" t="s">
        <v>64</v>
      </c>
      <c r="K1" s="6" t="s">
        <v>498</v>
      </c>
      <c r="L1" s="6" t="s">
        <v>67</v>
      </c>
      <c r="M1" s="6" t="s">
        <v>69</v>
      </c>
      <c r="N1" s="6" t="s">
        <v>68</v>
      </c>
      <c r="O1" s="6" t="s">
        <v>499</v>
      </c>
      <c r="P1" s="6" t="s">
        <v>185</v>
      </c>
      <c r="Q1" s="6" t="s">
        <v>70</v>
      </c>
      <c r="R1" s="6" t="s">
        <v>76</v>
      </c>
      <c r="S1" s="6" t="s">
        <v>71</v>
      </c>
      <c r="T1" s="6" t="s">
        <v>72</v>
      </c>
      <c r="U1" s="6" t="s">
        <v>73</v>
      </c>
      <c r="V1" s="6" t="s">
        <v>74</v>
      </c>
      <c r="W1" s="6" t="s">
        <v>75</v>
      </c>
      <c r="X1" s="6" t="s">
        <v>124</v>
      </c>
      <c r="Y1" s="6" t="s">
        <v>126</v>
      </c>
      <c r="Z1" s="6" t="s">
        <v>127</v>
      </c>
      <c r="AA1" s="6" t="s">
        <v>128</v>
      </c>
      <c r="AB1" s="6" t="s">
        <v>129</v>
      </c>
      <c r="AC1" s="6" t="s">
        <v>130</v>
      </c>
      <c r="AD1" s="6" t="s">
        <v>131</v>
      </c>
      <c r="AE1" s="6" t="s">
        <v>353</v>
      </c>
      <c r="AF1" s="6" t="s">
        <v>355</v>
      </c>
      <c r="AG1" s="6" t="s">
        <v>356</v>
      </c>
      <c r="AH1" s="6" t="s">
        <v>474</v>
      </c>
      <c r="AI1" s="6" t="s">
        <v>354</v>
      </c>
      <c r="AJ1" s="6" t="s">
        <v>357</v>
      </c>
      <c r="AK1" s="6" t="s">
        <v>358</v>
      </c>
      <c r="AL1" s="6" t="s">
        <v>475</v>
      </c>
      <c r="AM1" s="6" t="s">
        <v>506</v>
      </c>
      <c r="AN1" s="6" t="s">
        <v>427</v>
      </c>
      <c r="AO1" s="6" t="s">
        <v>507</v>
      </c>
      <c r="AP1" s="6" t="s">
        <v>508</v>
      </c>
      <c r="AQ1" s="6" t="s">
        <v>509</v>
      </c>
      <c r="AR1" s="6" t="s">
        <v>510</v>
      </c>
      <c r="AS1" s="6" t="s">
        <v>500</v>
      </c>
      <c r="AT1" s="6" t="s">
        <v>502</v>
      </c>
      <c r="AU1" s="6" t="s">
        <v>503</v>
      </c>
      <c r="AV1" s="6" t="s">
        <v>504</v>
      </c>
      <c r="AW1" s="6" t="s">
        <v>505</v>
      </c>
      <c r="AX1" s="6" t="s">
        <v>428</v>
      </c>
      <c r="AY1" s="6" t="s">
        <v>511</v>
      </c>
      <c r="AZ1" s="6" t="s">
        <v>512</v>
      </c>
      <c r="BA1" s="6" t="s">
        <v>513</v>
      </c>
      <c r="BB1" s="6" t="s">
        <v>514</v>
      </c>
      <c r="BC1" s="6" t="s">
        <v>501</v>
      </c>
      <c r="BD1" s="6" t="s">
        <v>515</v>
      </c>
      <c r="BE1" s="6" t="s">
        <v>516</v>
      </c>
      <c r="BF1" s="6" t="s">
        <v>517</v>
      </c>
      <c r="BG1" s="6" t="s">
        <v>360</v>
      </c>
      <c r="BH1" s="6" t="s">
        <v>518</v>
      </c>
      <c r="BI1" s="6" t="s">
        <v>519</v>
      </c>
      <c r="BJ1" s="6" t="s">
        <v>520</v>
      </c>
      <c r="BK1" s="6" t="s">
        <v>521</v>
      </c>
      <c r="BL1" s="6" t="s">
        <v>361</v>
      </c>
      <c r="BM1" s="6" t="s">
        <v>522</v>
      </c>
      <c r="BN1" s="6" t="s">
        <v>523</v>
      </c>
      <c r="BO1" s="6" t="s">
        <v>524</v>
      </c>
      <c r="BP1" s="6" t="s">
        <v>525</v>
      </c>
      <c r="BQ1" s="6" t="s">
        <v>528</v>
      </c>
      <c r="BR1" s="6" t="s">
        <v>529</v>
      </c>
      <c r="BS1" s="6" t="s">
        <v>377</v>
      </c>
      <c r="BT1" s="6" t="s">
        <v>530</v>
      </c>
      <c r="BU1" s="6" t="s">
        <v>531</v>
      </c>
      <c r="BV1" s="6" t="s">
        <v>532</v>
      </c>
      <c r="BW1" s="6" t="s">
        <v>533</v>
      </c>
      <c r="BX1" s="6" t="s">
        <v>534</v>
      </c>
      <c r="BY1" s="6" t="s">
        <v>535</v>
      </c>
      <c r="BZ1" s="17" t="s">
        <v>536</v>
      </c>
      <c r="CA1" s="17" t="s">
        <v>537</v>
      </c>
      <c r="CB1" s="6" t="s">
        <v>538</v>
      </c>
      <c r="CC1" s="6" t="s">
        <v>539</v>
      </c>
      <c r="CD1" s="6" t="s">
        <v>378</v>
      </c>
      <c r="CE1" s="6" t="s">
        <v>540</v>
      </c>
      <c r="CF1" s="6" t="s">
        <v>541</v>
      </c>
      <c r="CG1" s="6" t="s">
        <v>542</v>
      </c>
      <c r="CH1" s="6" t="s">
        <v>543</v>
      </c>
      <c r="CI1" s="6" t="s">
        <v>544</v>
      </c>
      <c r="CJ1" s="6" t="s">
        <v>545</v>
      </c>
      <c r="CK1" s="17" t="s">
        <v>546</v>
      </c>
      <c r="CL1" s="17" t="s">
        <v>547</v>
      </c>
      <c r="CM1" s="6" t="s">
        <v>548</v>
      </c>
      <c r="CN1" s="6" t="s">
        <v>549</v>
      </c>
      <c r="CO1" s="6" t="s">
        <v>379</v>
      </c>
      <c r="CP1" s="6" t="s">
        <v>550</v>
      </c>
      <c r="CQ1" s="6" t="s">
        <v>551</v>
      </c>
      <c r="CR1" s="6" t="s">
        <v>552</v>
      </c>
      <c r="CS1" s="6" t="s">
        <v>553</v>
      </c>
      <c r="CT1" s="6" t="s">
        <v>554</v>
      </c>
      <c r="CU1" s="6" t="s">
        <v>555</v>
      </c>
      <c r="CV1" s="17" t="s">
        <v>556</v>
      </c>
      <c r="CW1" s="17" t="s">
        <v>557</v>
      </c>
      <c r="CX1" s="6" t="s">
        <v>559</v>
      </c>
      <c r="CY1" s="6" t="s">
        <v>560</v>
      </c>
      <c r="CZ1" s="6" t="s">
        <v>380</v>
      </c>
      <c r="DA1" s="6" t="s">
        <v>561</v>
      </c>
      <c r="DB1" s="6" t="s">
        <v>562</v>
      </c>
      <c r="DC1" s="6" t="s">
        <v>563</v>
      </c>
      <c r="DD1" s="6" t="s">
        <v>564</v>
      </c>
      <c r="DE1" s="6" t="s">
        <v>565</v>
      </c>
      <c r="DF1" s="6" t="s">
        <v>566</v>
      </c>
      <c r="DG1" s="17" t="s">
        <v>567</v>
      </c>
      <c r="DH1" s="17" t="s">
        <v>568</v>
      </c>
      <c r="DI1" s="6" t="s">
        <v>569</v>
      </c>
      <c r="DJ1" s="6" t="s">
        <v>570</v>
      </c>
      <c r="DK1" s="6" t="s">
        <v>381</v>
      </c>
      <c r="DL1" s="6" t="s">
        <v>571</v>
      </c>
      <c r="DM1" s="6" t="s">
        <v>572</v>
      </c>
      <c r="DN1" s="6" t="s">
        <v>573</v>
      </c>
      <c r="DO1" s="6" t="s">
        <v>574</v>
      </c>
      <c r="DP1" s="6" t="s">
        <v>575</v>
      </c>
      <c r="DQ1" s="6" t="s">
        <v>576</v>
      </c>
      <c r="DR1" s="17" t="s">
        <v>577</v>
      </c>
      <c r="DS1" s="17" t="s">
        <v>578</v>
      </c>
      <c r="DT1" s="6" t="s">
        <v>579</v>
      </c>
      <c r="DU1" s="6" t="s">
        <v>580</v>
      </c>
      <c r="DV1" s="6" t="s">
        <v>382</v>
      </c>
      <c r="DW1" s="6" t="s">
        <v>581</v>
      </c>
      <c r="DX1" s="6" t="s">
        <v>582</v>
      </c>
      <c r="DY1" s="6" t="s">
        <v>583</v>
      </c>
      <c r="DZ1" s="6" t="s">
        <v>584</v>
      </c>
      <c r="EA1" s="6" t="s">
        <v>585</v>
      </c>
      <c r="EB1" s="6" t="s">
        <v>586</v>
      </c>
      <c r="EC1" s="17" t="s">
        <v>587</v>
      </c>
      <c r="ED1" s="17" t="s">
        <v>588</v>
      </c>
      <c r="EE1" s="6" t="s">
        <v>589</v>
      </c>
      <c r="EF1" s="6" t="s">
        <v>590</v>
      </c>
      <c r="EG1" s="6" t="s">
        <v>383</v>
      </c>
      <c r="EH1" s="6" t="s">
        <v>591</v>
      </c>
      <c r="EI1" s="6" t="s">
        <v>592</v>
      </c>
      <c r="EJ1" s="6" t="s">
        <v>593</v>
      </c>
      <c r="EK1" s="6" t="s">
        <v>594</v>
      </c>
      <c r="EL1" s="6" t="s">
        <v>595</v>
      </c>
      <c r="EM1" s="6" t="s">
        <v>596</v>
      </c>
      <c r="EN1" s="17" t="s">
        <v>597</v>
      </c>
      <c r="EO1" s="17" t="s">
        <v>598</v>
      </c>
      <c r="EP1" s="6" t="s">
        <v>599</v>
      </c>
      <c r="EQ1" s="6" t="s">
        <v>600</v>
      </c>
      <c r="ER1" s="6" t="s">
        <v>384</v>
      </c>
      <c r="ES1" s="6" t="s">
        <v>601</v>
      </c>
      <c r="ET1" s="6" t="s">
        <v>602</v>
      </c>
      <c r="EU1" s="6" t="s">
        <v>603</v>
      </c>
      <c r="EV1" s="6" t="s">
        <v>604</v>
      </c>
      <c r="EW1" s="6" t="s">
        <v>605</v>
      </c>
      <c r="EX1" s="6" t="s">
        <v>606</v>
      </c>
      <c r="EY1" s="17" t="s">
        <v>607</v>
      </c>
      <c r="EZ1" s="17" t="s">
        <v>608</v>
      </c>
      <c r="FA1" s="6" t="s">
        <v>609</v>
      </c>
      <c r="FB1" s="6" t="s">
        <v>610</v>
      </c>
      <c r="FC1" s="6" t="s">
        <v>385</v>
      </c>
      <c r="FD1" s="6" t="s">
        <v>611</v>
      </c>
      <c r="FE1" s="6" t="s">
        <v>612</v>
      </c>
      <c r="FF1" s="6" t="s">
        <v>613</v>
      </c>
      <c r="FG1" s="6" t="s">
        <v>614</v>
      </c>
      <c r="FH1" s="6" t="s">
        <v>615</v>
      </c>
      <c r="FI1" s="6" t="s">
        <v>616</v>
      </c>
      <c r="FJ1" s="17" t="s">
        <v>617</v>
      </c>
      <c r="FK1" s="17" t="s">
        <v>618</v>
      </c>
      <c r="FL1" s="6" t="s">
        <v>619</v>
      </c>
      <c r="FM1" s="6" t="s">
        <v>620</v>
      </c>
      <c r="FN1" s="6" t="s">
        <v>386</v>
      </c>
      <c r="FO1" s="6" t="s">
        <v>621</v>
      </c>
      <c r="FP1" s="6" t="s">
        <v>622</v>
      </c>
      <c r="FQ1" s="6" t="s">
        <v>623</v>
      </c>
      <c r="FR1" s="6" t="s">
        <v>624</v>
      </c>
      <c r="FS1" s="6" t="s">
        <v>625</v>
      </c>
      <c r="FT1" s="6" t="s">
        <v>626</v>
      </c>
      <c r="FU1" s="17" t="s">
        <v>627</v>
      </c>
      <c r="FV1" s="17" t="s">
        <v>628</v>
      </c>
      <c r="FW1" s="6" t="s">
        <v>629</v>
      </c>
      <c r="FX1" s="6" t="s">
        <v>630</v>
      </c>
      <c r="FY1" s="6" t="s">
        <v>631</v>
      </c>
      <c r="FZ1" s="17" t="s">
        <v>493</v>
      </c>
      <c r="GA1" s="17" t="s">
        <v>632</v>
      </c>
      <c r="GB1" s="6" t="s">
        <v>633</v>
      </c>
      <c r="GC1" s="6" t="s">
        <v>634</v>
      </c>
      <c r="GD1" s="6" t="s">
        <v>635</v>
      </c>
      <c r="GE1" s="6" t="s">
        <v>636</v>
      </c>
      <c r="GF1" s="6" t="s">
        <v>637</v>
      </c>
      <c r="GG1" s="6" t="s">
        <v>638</v>
      </c>
      <c r="GH1" s="17" t="s">
        <v>494</v>
      </c>
      <c r="GI1" s="17" t="s">
        <v>639</v>
      </c>
      <c r="GJ1" s="6" t="s">
        <v>640</v>
      </c>
      <c r="GK1" s="6" t="s">
        <v>641</v>
      </c>
      <c r="GL1" s="6" t="s">
        <v>642</v>
      </c>
      <c r="GM1" s="6" t="s">
        <v>643</v>
      </c>
      <c r="GN1" s="6" t="s">
        <v>644</v>
      </c>
      <c r="GO1" s="6" t="s">
        <v>645</v>
      </c>
      <c r="GP1" s="17" t="s">
        <v>495</v>
      </c>
      <c r="GQ1" s="17" t="s">
        <v>646</v>
      </c>
      <c r="GR1" s="6" t="s">
        <v>647</v>
      </c>
      <c r="GS1" s="6" t="s">
        <v>648</v>
      </c>
      <c r="GT1" s="6" t="s">
        <v>649</v>
      </c>
      <c r="GU1" s="20" t="s">
        <v>650</v>
      </c>
      <c r="GV1" s="20" t="s">
        <v>526</v>
      </c>
      <c r="GW1" s="20" t="s">
        <v>651</v>
      </c>
      <c r="GX1" s="20" t="s">
        <v>527</v>
      </c>
    </row>
    <row r="2" spans="1:206" ht="15" customHeight="1" x14ac:dyDescent="0.35">
      <c r="A2" s="1" t="str">
        <f>nome</f>
        <v>Eugenio</v>
      </c>
      <c r="B2" s="1" t="str">
        <f>cognome</f>
        <v>D'Orsi</v>
      </c>
      <c r="C2" s="1">
        <f>sesso</f>
        <v>0</v>
      </c>
      <c r="D2" s="1">
        <f>stato_nascita</f>
        <v>0</v>
      </c>
      <c r="E2" s="1" t="str">
        <f>comune_nascita</f>
        <v>Chiavari</v>
      </c>
      <c r="F2" s="1" t="str">
        <f>provincia_nascita</f>
        <v>GE</v>
      </c>
      <c r="G2" s="1" t="str">
        <f>data_nascita</f>
        <v>1977</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t="str">
        <f>partita_iva</f>
        <v>01351620990</v>
      </c>
      <c r="R2" s="1">
        <f>intestatario_partita_iva</f>
        <v>0</v>
      </c>
      <c r="S2" s="1">
        <f>telefono</f>
        <v>0</v>
      </c>
      <c r="T2" s="1">
        <f>cellulare</f>
        <v>0</v>
      </c>
      <c r="U2" s="1">
        <f>fax</f>
        <v>0</v>
      </c>
      <c r="V2" s="1">
        <f>email</f>
        <v>0</v>
      </c>
      <c r="W2" s="1">
        <f>pec</f>
        <v>0</v>
      </c>
      <c r="X2" s="1" t="str">
        <f>lingua_madre</f>
        <v>Italiano</v>
      </c>
      <c r="Y2" s="1" t="str">
        <f>lingua1</f>
        <v>Inglese</v>
      </c>
      <c r="Z2" s="1" t="str">
        <f>lingua1_livello</f>
        <v>5 Sufficiente</v>
      </c>
      <c r="AA2" s="1" t="str">
        <f>lingua2</f>
        <v>Spagnolo</v>
      </c>
      <c r="AB2" s="1" t="str">
        <f>lingua2_livello</f>
        <v>2 Elementare</v>
      </c>
      <c r="AC2" s="1">
        <f>lingua3</f>
        <v>0</v>
      </c>
      <c r="AD2" s="1">
        <f>lingua3_livello</f>
        <v>0</v>
      </c>
      <c r="AE2" s="1" t="str">
        <f>spec_principale</f>
        <v>MANIFATTURIERO_AVANZATO</v>
      </c>
      <c r="AF2" s="1" t="str">
        <f>ads1_principale</f>
        <v>MA1 Produzione con processi innovativi</v>
      </c>
      <c r="AG2" s="1" t="str">
        <f>ads1_secondaria</f>
        <v>MA3 Sistemi di produzione ad alta efficienza</v>
      </c>
      <c r="AH2" s="1" t="str">
        <f>ads1_terziaria</f>
        <v>MA5 Sistemi manifatturieri per la sostenibilità ambientale</v>
      </c>
      <c r="AI2" s="1" t="str">
        <f>spec_secondaria</f>
        <v>TECNOLOGIE_INDUSTRIALI_ABILITANTI</v>
      </c>
      <c r="AJ2" s="1" t="str">
        <f>ads2_principale</f>
        <v>TIA4 Materiali avanzati</v>
      </c>
      <c r="AK2" s="1" t="str">
        <f>ads2_secondaria</f>
        <v>TIA8 Tecnologie di produzione avanzata</v>
      </c>
      <c r="AL2" s="1" t="str">
        <f>ads2_terziaria</f>
        <v>TIA2 Biotecnologie industriali</v>
      </c>
      <c r="AM2" s="1" t="str">
        <f>l1_tipo</f>
        <v>Vecchio ordinamento</v>
      </c>
      <c r="AN2" s="1" t="str">
        <f>l1_tema</f>
        <v>Ingegneri Meccanica</v>
      </c>
      <c r="AO2" s="1" t="str">
        <f>l1_anno</f>
        <v>2002</v>
      </c>
      <c r="AP2" s="1" t="str">
        <f>l1_presso</f>
        <v>Università degli Studi di Genova</v>
      </c>
      <c r="AQ2" s="1" t="str">
        <f>l1_titolo</f>
        <v>Studio di un IGBT con contatto a pressione</v>
      </c>
      <c r="AR2" s="1" t="str">
        <f>l1_voto</f>
        <v>97/110</v>
      </c>
      <c r="AS2" s="1">
        <f>l11_tema</f>
        <v>0</v>
      </c>
      <c r="AT2" s="1">
        <f>l11_anno</f>
        <v>0</v>
      </c>
      <c r="AU2" s="1">
        <f>l11_presso</f>
        <v>0</v>
      </c>
      <c r="AV2" s="1">
        <f>l11_titolo</f>
        <v>0</v>
      </c>
      <c r="AW2" s="1" t="str">
        <f>l2_tipo</f>
        <v>Specialistica</v>
      </c>
      <c r="AX2" s="1" t="str">
        <f>l2_tema</f>
        <v>Ingegneria Gestionale</v>
      </c>
      <c r="AY2" s="1" t="str">
        <f>l2_anno</f>
        <v>2009</v>
      </c>
      <c r="AZ2" s="1" t="str">
        <f>l2_presso</f>
        <v>Università degli Studi di Genova</v>
      </c>
      <c r="BA2" s="1" t="str">
        <f>l2_titolo</f>
        <v>Studio di un sistema per la distribuzione dell'acqua per irrigazione</v>
      </c>
      <c r="BB2" s="1" t="str">
        <f>l2_voto</f>
        <v>85/110</v>
      </c>
      <c r="BC2" s="1">
        <f>l21_tema</f>
        <v>0</v>
      </c>
      <c r="BD2" s="1">
        <f>l21_anno</f>
        <v>0</v>
      </c>
      <c r="BE2" s="1">
        <f>l21_presso</f>
        <v>0</v>
      </c>
      <c r="BF2" s="1">
        <f>l21_titolo</f>
        <v>0</v>
      </c>
      <c r="BG2" s="1">
        <f>dot_tema</f>
        <v>0</v>
      </c>
      <c r="BH2" s="1">
        <f>dot_anno</f>
        <v>0</v>
      </c>
      <c r="BI2" s="1">
        <f>dot_presso</f>
        <v>0</v>
      </c>
      <c r="BJ2" s="1">
        <f>dot_titolo</f>
        <v>0</v>
      </c>
      <c r="BK2" s="1">
        <f>dot_voto</f>
        <v>0</v>
      </c>
      <c r="BL2" s="1">
        <f>m2l_tema</f>
        <v>0</v>
      </c>
      <c r="BM2" s="1">
        <f>m2l_anno</f>
        <v>0</v>
      </c>
      <c r="BN2" s="1">
        <f>m2l_presso</f>
        <v>0</v>
      </c>
      <c r="BO2" s="1">
        <f>m2l_titolo</f>
        <v>0</v>
      </c>
      <c r="BP2" s="1">
        <f>m2l_voto</f>
        <v>0</v>
      </c>
      <c r="BQ2" s="1">
        <f>ep1_inizio</f>
        <v>37347</v>
      </c>
      <c r="BR2" s="1">
        <f>ep1_fine</f>
        <v>38291</v>
      </c>
      <c r="BS2" s="1" t="str">
        <f>ep1_denominazione</f>
        <v>Myrthos Engineering Srl</v>
      </c>
      <c r="BT2" s="1" t="str">
        <f>ep1_comune</f>
        <v>Carasco</v>
      </c>
      <c r="BU2" s="1" t="str">
        <f>ep1_provincia</f>
        <v>GE</v>
      </c>
      <c r="BV2" s="1" t="str">
        <f>ep1_dimensione</f>
        <v>1 Micro impresa (&lt; 10 dipendenti)</v>
      </c>
      <c r="BW2" s="1" t="str">
        <f>ep1_settore</f>
        <v>Progettazione</v>
      </c>
      <c r="BX2" s="1" t="str">
        <f>ep1_ambito</f>
        <v>Privato</v>
      </c>
      <c r="BY2" s="1" t="str">
        <f>ep1_rife</f>
        <v>Macro-area principale (MA1)</v>
      </c>
      <c r="BZ2" s="1" t="str">
        <f>ep1_attivita</f>
        <v>Progettazione e realizzazione di componenti per l'industria navale e manifatturiera</v>
      </c>
      <c r="CA2" s="1" t="str">
        <f>ep1_resp</f>
        <v>Disegnatore e progettista</v>
      </c>
      <c r="CB2" s="1">
        <f>ep2_inizio</f>
        <v>38781</v>
      </c>
      <c r="CC2" s="1">
        <f>ep2_fine</f>
        <v>39819</v>
      </c>
      <c r="CD2" s="1" t="str">
        <f>ep2_denominazione</f>
        <v>Tecnidro Srl</v>
      </c>
      <c r="CE2" s="1" t="str">
        <f>ep2_comune</f>
        <v>Genova</v>
      </c>
      <c r="CF2" s="1" t="str">
        <f>ep2_provincia</f>
        <v>GE</v>
      </c>
      <c r="CG2" s="1" t="str">
        <f>ep2_dimensione</f>
        <v>1 Micro impresa (&lt; 10 dipendenti)</v>
      </c>
      <c r="CH2" s="1" t="str">
        <f>ep2_settore</f>
        <v>Manifatturiero</v>
      </c>
      <c r="CI2" s="1" t="str">
        <f>ep2_ambito</f>
        <v>Privato</v>
      </c>
      <c r="CJ2" s="1" t="str">
        <f>ep2_rife</f>
        <v>Macro-area principale (MA1)</v>
      </c>
      <c r="CK2" s="1" t="str">
        <f>ep2_attivita</f>
        <v>Responsabile tecnico commerciale</v>
      </c>
      <c r="CL2" s="1" t="str">
        <f>ep2_resp</f>
        <v>Analisi delle richieste dei clienti e soluzioni tecnologiche idonee</v>
      </c>
      <c r="CM2" s="1" t="str">
        <f>ep3_inizio</f>
        <v>12/01/2009</v>
      </c>
      <c r="CN2" s="1" t="str">
        <f>ep3_fine</f>
        <v>1/12/2010</v>
      </c>
      <c r="CO2" s="1" t="str">
        <f>ep3_denominazione</f>
        <v>ITI SRL</v>
      </c>
      <c r="CP2" s="1" t="str">
        <f>ep3_comune</f>
        <v>Genova</v>
      </c>
      <c r="CQ2" s="1" t="str">
        <f>ep3_provincia</f>
        <v>Genova</v>
      </c>
      <c r="CR2" s="1" t="str">
        <f>ep3_dimensione</f>
        <v>1 Micro impresa (&lt; 10 dipendenti)</v>
      </c>
      <c r="CS2" s="1" t="str">
        <f>ep3_settore</f>
        <v>Progettazione e realizzazione impianti</v>
      </c>
      <c r="CT2" s="1" t="str">
        <f>ep3_ambito</f>
        <v>Privato</v>
      </c>
      <c r="CU2" s="1" t="str">
        <f>ep3_rife</f>
        <v>Macro-area secondaria (MA2)</v>
      </c>
      <c r="CV2" s="1" t="str">
        <f>ep3_attivita</f>
        <v>Progettazione e realizzazione impianti</v>
      </c>
      <c r="CW2" s="1" t="str">
        <f>ep3_resp</f>
        <v>Responsabile tecnico e progettista</v>
      </c>
      <c r="CX2" s="1" t="str">
        <f>ep4_inizio</f>
        <v>02/12/2010</v>
      </c>
      <c r="CY2" s="1" t="str">
        <f>ep4_fine</f>
        <v>31/08/2011</v>
      </c>
      <c r="CZ2" s="1" t="str">
        <f>ep4_denominazione</f>
        <v>Precision Metric Lab Srl</v>
      </c>
      <c r="DA2" s="1" t="str">
        <f>ep4_comune</f>
        <v>Genova</v>
      </c>
      <c r="DB2" s="1" t="str">
        <f>ep4_provincia</f>
        <v>Genova</v>
      </c>
      <c r="DC2" s="1" t="str">
        <f>ep4_dimensione</f>
        <v>1 Micro impresa (&lt; 10 dipendenti)</v>
      </c>
      <c r="DD2" s="1" t="str">
        <f>ep4_settore</f>
        <v>Laboratorio metrico</v>
      </c>
      <c r="DE2" s="1" t="str">
        <f>ep4_ambito</f>
        <v>Privato</v>
      </c>
      <c r="DF2" s="1" t="str">
        <f>ep4_rife</f>
        <v>Macro-area secondaria (MA2)</v>
      </c>
      <c r="DG2" s="1" t="str">
        <f>ep4_attivita</f>
        <v>Laboratorio metrico per la verifica degli idrocarburi</v>
      </c>
      <c r="DH2" s="1" t="str">
        <f>ep4_resp</f>
        <v>Amministratore e responsabile tecnico</v>
      </c>
      <c r="DI2" s="1" t="str">
        <f>ep5_inizio</f>
        <v>01/01/2017</v>
      </c>
      <c r="DJ2" s="1" t="str">
        <f>ep5_fine</f>
        <v>in corso</v>
      </c>
      <c r="DK2" s="1" t="str">
        <f>ep5_denominazione</f>
        <v>HIDROCONTA Sa</v>
      </c>
      <c r="DL2" s="1" t="str">
        <f>ep5_comune</f>
        <v>Murcia</v>
      </c>
      <c r="DM2" s="1" t="str">
        <f>ep5_provincia</f>
        <v>Murcia Spagna</v>
      </c>
      <c r="DN2" s="1" t="str">
        <f>ep5_dimensione</f>
        <v>3 Media impresa (&lt; 250 dipendenti)</v>
      </c>
      <c r="DO2" s="1" t="str">
        <f>ep5_settore</f>
        <v>Manifatturiero</v>
      </c>
      <c r="DP2" s="1" t="str">
        <f>ep5_ambito</f>
        <v>Privato</v>
      </c>
      <c r="DQ2" s="1" t="str">
        <f>ep5_rife</f>
        <v>Macro-area secondaria (MA2)</v>
      </c>
      <c r="DR2" s="1" t="str">
        <f>ep5_attivita</f>
        <v>Produzione e commercializzazione di prodotti per il settore acquedottistico ed irrigazione</v>
      </c>
      <c r="DS2" s="1" t="str">
        <f>ep5_resp</f>
        <v>Responsabile tecnico per l'Italia</v>
      </c>
      <c r="DT2" s="1" t="str">
        <f>ep6_inizio</f>
        <v>gg/mm/aaaa</v>
      </c>
      <c r="DU2" s="1" t="str">
        <f>ep6_fine</f>
        <v>gg/mm/aaaa</v>
      </c>
      <c r="DV2" s="1">
        <f>ep6_denominazione</f>
        <v>0</v>
      </c>
      <c r="DW2" s="1">
        <f>ep6_comune</f>
        <v>0</v>
      </c>
      <c r="DX2" s="1">
        <f>ep6_provincia</f>
        <v>0</v>
      </c>
      <c r="DY2" s="1">
        <f>ep6_dimensione</f>
        <v>0</v>
      </c>
      <c r="DZ2" s="1">
        <f>ep6_settore</f>
        <v>0</v>
      </c>
      <c r="EA2" s="1">
        <f>ep6_ambito</f>
        <v>0</v>
      </c>
      <c r="EB2" s="1">
        <f>ep6_rife</f>
        <v>0</v>
      </c>
      <c r="EC2" s="1">
        <f>ep6_attivita</f>
        <v>0</v>
      </c>
      <c r="ED2" s="1">
        <f>ep6_resp</f>
        <v>0</v>
      </c>
      <c r="EE2" s="1" t="str">
        <f>ep7_inizio</f>
        <v>gg/mm/aaaa</v>
      </c>
      <c r="EF2" s="1" t="str">
        <f>ep7_fine</f>
        <v>gg/mm/aaaa</v>
      </c>
      <c r="EG2" s="1">
        <f>ep7_denominazione</f>
        <v>0</v>
      </c>
      <c r="EH2" s="1">
        <f>ep7_comune</f>
        <v>0</v>
      </c>
      <c r="EI2" s="1">
        <f>ep7_provincia</f>
        <v>0</v>
      </c>
      <c r="EJ2" s="1">
        <f>ep7_dimensione</f>
        <v>0</v>
      </c>
      <c r="EK2" s="1">
        <f>ep7_settore</f>
        <v>0</v>
      </c>
      <c r="EL2" s="1">
        <f>ep7_ambito</f>
        <v>0</v>
      </c>
      <c r="EM2" s="1">
        <f>ep7_rife</f>
        <v>0</v>
      </c>
      <c r="EN2" s="1">
        <f>ep7_attivita</f>
        <v>0</v>
      </c>
      <c r="EO2" s="1">
        <f>ep7_resp</f>
        <v>0</v>
      </c>
      <c r="EP2" s="1" t="str">
        <f>ep8_inizio</f>
        <v>gg/mm/aaaa</v>
      </c>
      <c r="EQ2" s="1" t="str">
        <f>ep8_fine</f>
        <v>gg/mm/aaaa</v>
      </c>
      <c r="ER2" s="1">
        <f>ep8_denominazione</f>
        <v>0</v>
      </c>
      <c r="ES2" s="1">
        <f>ep8_comune</f>
        <v>0</v>
      </c>
      <c r="ET2" s="1">
        <f>ep8_provincia</f>
        <v>0</v>
      </c>
      <c r="EU2" s="1">
        <f>ep8_dimensione</f>
        <v>0</v>
      </c>
      <c r="EV2" s="1">
        <f>ep8_settore</f>
        <v>0</v>
      </c>
      <c r="EW2" s="1">
        <f>ep8_ambito</f>
        <v>0</v>
      </c>
      <c r="EX2" s="1">
        <f>ep8_rife</f>
        <v>0</v>
      </c>
      <c r="EY2" s="1">
        <f>ep8_attivita</f>
        <v>0</v>
      </c>
      <c r="EZ2" s="1">
        <f>ep8_resp</f>
        <v>0</v>
      </c>
      <c r="FA2" s="1" t="str">
        <f>ep9_inizio</f>
        <v>gg/mm/aaaa</v>
      </c>
      <c r="FB2" s="1" t="str">
        <f>ep9_fine</f>
        <v>gg/mm/aaaa</v>
      </c>
      <c r="FC2" s="1">
        <f>ep9_denominazione</f>
        <v>0</v>
      </c>
      <c r="FD2" s="1">
        <f>ep9_comune</f>
        <v>0</v>
      </c>
      <c r="FE2" s="1">
        <f>ep9_provincia</f>
        <v>0</v>
      </c>
      <c r="FF2" s="1">
        <f>ep9_dimensione</f>
        <v>0</v>
      </c>
      <c r="FG2" s="1">
        <f>ep9_settore</f>
        <v>0</v>
      </c>
      <c r="FH2" s="1">
        <f>ep9_ambito</f>
        <v>0</v>
      </c>
      <c r="FI2" s="1">
        <f>ep9_rife</f>
        <v>0</v>
      </c>
      <c r="FJ2" s="1">
        <f>ep9_attivita</f>
        <v>0</v>
      </c>
      <c r="FK2" s="1">
        <f>ep9_resp</f>
        <v>0</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t="str">
        <f>bando1_ente</f>
        <v>MISE</v>
      </c>
      <c r="FX2" s="1" t="str">
        <f>bando1_ambito</f>
        <v>2 Nazionale</v>
      </c>
      <c r="FY2" s="1" t="str">
        <f>bando1_tema</f>
        <v>2 Ricerca industriale e sviluppo sperimentale</v>
      </c>
      <c r="FZ2" s="1" t="str">
        <f>bando1_misura</f>
        <v>Membro del Comitato Tecnico della legge 46/82 - Fondo di innovazione tecnologica (FIT) dal giugno 2005 al settembre 2007 - a seguire Esperto dell'Albo di Innovazione Tecnologica del MISE</v>
      </c>
      <c r="GA2" s="1" t="str">
        <f>bando1_descr</f>
        <v>Valutazione di progetti a valere su misure relative alla Ricerca Industriale e sviluppo sperimentale pubblicate dal 2005 ad oggi.</v>
      </c>
      <c r="GB2" s="1" t="str">
        <f>bando1_anno</f>
        <v>2005-2019</v>
      </c>
      <c r="GC2" s="1" t="str">
        <f>bando1_proj_val</f>
        <v>5 Oltre 100</v>
      </c>
      <c r="GD2" s="1" t="str">
        <f>bando1_inv_medio</f>
        <v>5 Da 1.000.000 a 5.000.000 Euro</v>
      </c>
      <c r="GE2" s="1" t="str">
        <f>bando2_ente</f>
        <v>FILSE Spa - Finaziaria per lo Sviluppo Economico Regione Liguria</v>
      </c>
      <c r="GF2" s="1" t="str">
        <f>bando2_ambito</f>
        <v>1 Regionale</v>
      </c>
      <c r="GG2" s="1" t="str">
        <f>bando2_tema</f>
        <v>2 Ricerca industriale e sviluppo sperimentale</v>
      </c>
      <c r="GH2" s="1" t="str">
        <f>bando2_misura</f>
        <v>Bandi POR FESR 2007-2013 - Ricerca e Industrializzione su misure 1.2.2 e 1.2.3     Bandi POR FESR 2014-2020 - Ricerca e Industrializzazione su misure 1.2.4 e 1.1.3     Membro del comitato tecnico Bando POR FESR 2014-2020 misura 1.1.3</v>
      </c>
      <c r="GI2" s="1" t="str">
        <f>bando2_descr</f>
        <v xml:space="preserve">Bandi relativi a progetti di ricerca e sviluppo oltre che industrializzazione dei risultati di ricerca eseguiti su precedenti progetti. </v>
      </c>
      <c r="GJ2" s="1" t="str">
        <f>bando2_anno</f>
        <v>2011-2019</v>
      </c>
      <c r="GK2" s="1" t="str">
        <f>bando2_proj_val</f>
        <v>5 Oltre 100</v>
      </c>
      <c r="GL2" s="1" t="str">
        <f>bando2_inv_medio</f>
        <v>4 Da 500.000 a 1.000.000 Euro</v>
      </c>
      <c r="GM2" s="1" t="str">
        <f>bando3_ente</f>
        <v>FINLOMBARDA SPA</v>
      </c>
      <c r="GN2" s="1" t="str">
        <f>bando3_ambito</f>
        <v>1 Regionale</v>
      </c>
      <c r="GO2" s="1" t="str">
        <f>bando3_tema</f>
        <v>2 Ricerca industriale e sviluppo sperimentale</v>
      </c>
      <c r="GP2" s="1" t="str">
        <f>bando3_misura</f>
        <v xml:space="preserve">bandi FRIM FSER 2020 </v>
      </c>
      <c r="GQ2" s="1" t="str">
        <f>bando3_descr</f>
        <v>Valutazione tecnico economica e fattibilità progettuale</v>
      </c>
      <c r="GR2" s="1" t="str">
        <f>bando3_anno</f>
        <v>2014-2016</v>
      </c>
      <c r="GS2" s="1" t="str">
        <f>bando3_proj_val</f>
        <v>2 Da 11 a 25</v>
      </c>
      <c r="GT2" s="1" t="str">
        <f>bando3_inv_medio</f>
        <v>3 Da 200.000 a 500.000 Euro</v>
      </c>
      <c r="GU2" s="1" t="str">
        <f>ads1_motivazioni_cs</f>
        <v>Esperienza maturata sia in ambito lavorativo sia in ambito consulenziale,  oltre che durante le fasi di collaborazione con gli enti pubblici per la valutazione tecnica dei progetti. Con le due lauree, ingegneria meccanica ed ingegneria gestionale, risultano competenze tecnica utili per le analisi dell'area tematica indicata. Infatti l'esperienza maturata al MISE e poi le successive con FILSE e FINLOMBARDA, hanno permesso ulteriore accrescimento delle competenze confrontando le esperienze di molteplici realtà su tutto il territorio nazionale.</v>
      </c>
      <c r="GV2" s="1" t="str">
        <f>ads1_motivazioni_ep</f>
        <v>le varie esperienze professionali sono strettamente legate all'ambito dell'area tecnologica scelta in quanto hanno permesso oltre che direttamente sul campo anche con analisi delle richieste di ulteriori clienti delle società di accrescere la conoscenza di nozioni e soluzioni tecnologiche avanzate.</v>
      </c>
      <c r="GW2" s="1" t="str">
        <f>ads2_motivazioni_cs</f>
        <v>Esperienza maturata sia in ambito lavorativo sia in ambito consulenziale,  oltre che durante le fasi di collaborazione con gli enti pubblici per la valutazione tecnica dei progetti. Con le due lauree, ingegneria meccanica ed ingegneria gestionale, risultano competenze tecnica utili per le analisi dell'area tematica indicata. Infatti l'esperienza maturata al MISE e poi le successive con FILSE e FINLOMBARDA, hanno permesso ulteriore accrescimento delle competenze confrontando le esperienze di molteplici realtà su tutto il territorio nazionale.</v>
      </c>
      <c r="GX2" s="1" t="str">
        <f>ads2_motivazioni_ep</f>
        <v>le varie esperienze professionali sono strettamente legate all'ambito dell'area tecnologica scelta in quanto hanno permesso oltre che direttamente sul campo anche con analisi delle richieste di ulteriori clienti delle società di accrescere la conoscenza di nozioni e soluzioni tecnologiche avanzate.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Federica Cecchi</cp:lastModifiedBy>
  <cp:lastPrinted>2015-03-19T11:18:15Z</cp:lastPrinted>
  <dcterms:created xsi:type="dcterms:W3CDTF">2015-03-10T11:30:22Z</dcterms:created>
  <dcterms:modified xsi:type="dcterms:W3CDTF">2023-08-02T07:48:32Z</dcterms:modified>
  <cp:contentStatus>Finale</cp:contentStatus>
</cp:coreProperties>
</file>